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75" windowWidth="10605" windowHeight="8460" activeTab="1"/>
  </bookViews>
  <sheets>
    <sheet name="титулка" sheetId="1" r:id="rId1"/>
    <sheet name="план" sheetId="2" r:id="rId2"/>
  </sheets>
  <definedNames>
    <definedName name="_xlnm.Print_Titles" localSheetId="1">'план'!$8:$8</definedName>
    <definedName name="_xlnm.Print_Area" localSheetId="1">'план'!$A$1:$AQ$164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<sst xmlns="http://schemas.openxmlformats.org/spreadsheetml/2006/main" count="744" uniqueCount="336">
  <si>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</si>
  <si>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</si>
  <si>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</si>
  <si>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</si>
  <si>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</si>
  <si>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</si>
  <si>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</si>
  <si>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</si>
  <si>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</si>
  <si>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</si>
  <si>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</si>
  <si>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</si>
  <si>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</si>
  <si>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</si>
  <si>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</si>
  <si>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</si>
  <si>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</si>
  <si>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</si>
  <si>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</si>
  <si>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</si>
  <si>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</si>
  <si>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</si>
  <si>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</si>
  <si>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</si>
  <si>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</si>
  <si>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</si>
  <si>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</si>
  <si>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</si>
  <si>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</si>
  <si>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</si>
  <si>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</si>
  <si>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</si>
  <si>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</si>
  <si>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</si>
  <si>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</si>
  <si>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</si>
  <si>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</si>
  <si>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</si>
  <si>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Фізичне виховання</t>
  </si>
  <si>
    <t>с*</t>
  </si>
  <si>
    <t>Етика та естетика</t>
  </si>
  <si>
    <t>3</t>
  </si>
  <si>
    <t>4</t>
  </si>
  <si>
    <t>5</t>
  </si>
  <si>
    <t>6</t>
  </si>
  <si>
    <t>7</t>
  </si>
  <si>
    <t>8</t>
  </si>
  <si>
    <t>Основи економічної теорії</t>
  </si>
  <si>
    <t>Правознавство</t>
  </si>
  <si>
    <t>Соціологія</t>
  </si>
  <si>
    <t>Комп'ютерні технології та програмування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</si>
  <si>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</si>
  <si>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</si>
  <si>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</si>
  <si>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</si>
  <si>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</si>
  <si>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</si>
  <si>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</si>
  <si>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</si>
  <si>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</si>
  <si>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</si>
  <si>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</si>
  <si>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</si>
  <si>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</si>
  <si>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</si>
  <si>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</si>
  <si>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</si>
  <si>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</si>
  <si>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</si>
  <si>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Технологія програмування складних систем</t>
  </si>
  <si>
    <t>Інформаційні мережі</t>
  </si>
  <si>
    <t>Компьютерна практика</t>
  </si>
  <si>
    <t>Виробнича практика</t>
  </si>
  <si>
    <t>Переддипломна практика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</si>
  <si>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</si>
  <si>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</si>
  <si>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</si>
  <si>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</si>
  <si>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</si>
  <si>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1-й курс</t>
  </si>
  <si>
    <t>2-й курс</t>
  </si>
  <si>
    <t>3-й курс</t>
  </si>
  <si>
    <t>4-й курс</t>
  </si>
  <si>
    <t>Релігієзнавство</t>
  </si>
  <si>
    <t>Теорія автоматичного керування</t>
  </si>
  <si>
    <t>Підпиємницька діяльність та економіка підприємства</t>
  </si>
  <si>
    <t>ДП</t>
  </si>
  <si>
    <t>ЗАГАЛЬНА КІЛЬКІСТЬ</t>
  </si>
  <si>
    <t>Міністерство освіти і науки України</t>
  </si>
  <si>
    <t>Ділова риторика</t>
  </si>
  <si>
    <t>Виробнича (технологічна)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</si>
  <si>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</si>
  <si>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</si>
  <si>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</si>
  <si>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</si>
  <si>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</si>
  <si>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</si>
  <si>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</si>
  <si>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</si>
  <si>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Інформаційні війни</t>
  </si>
  <si>
    <t>Зав.кафедри АВП</t>
  </si>
  <si>
    <t>Г.П. Клименко</t>
  </si>
  <si>
    <t>Проектування вбудованих мікроконтролерів</t>
  </si>
  <si>
    <t>екзамени</t>
  </si>
  <si>
    <t>заліки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</si>
  <si>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</si>
  <si>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</si>
  <si>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</si>
  <si>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</si>
  <si>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</si>
  <si>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</si>
  <si>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</si>
  <si>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</si>
  <si>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</si>
  <si>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</si>
  <si>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</si>
  <si>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</si>
  <si>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</si>
  <si>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</si>
  <si>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</si>
  <si>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</si>
  <si>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</si>
  <si>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</si>
  <si>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</si>
  <si>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</si>
  <si>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1.3.3</t>
  </si>
  <si>
    <t>1.3.4</t>
  </si>
  <si>
    <t>Всього практична підготовка та державна атестаця</t>
  </si>
  <si>
    <t>Основи охорони праці та безпека життєдіяльності</t>
  </si>
  <si>
    <t>Вища математика</t>
  </si>
  <si>
    <t>2. ДИСЦИПЛІНИ ВІЛЬНОГО ВИБОРУ</t>
  </si>
  <si>
    <t>1. ОБОВ'ЯЗКОВІ НАВЧАЛЬНІ ДИСЦИПЛІНИ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</si>
  <si>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</si>
  <si>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 xml:space="preserve">Екологія </t>
  </si>
  <si>
    <t>САПР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</si>
  <si>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</si>
  <si>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</si>
  <si>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</si>
  <si>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Чисельні методи і моделювання на ЕОМ</t>
  </si>
  <si>
    <t>Вузли та елементи медичної техніки</t>
  </si>
  <si>
    <t>2.2.2</t>
  </si>
  <si>
    <t>1.2.8</t>
  </si>
  <si>
    <t>1.2.9</t>
  </si>
  <si>
    <t>Біомеханіка</t>
  </si>
  <si>
    <t>Кваліфікація:   бакалавр з автоматизаціі та комп'ютерно-інтегрованих технологій</t>
  </si>
  <si>
    <t>ЗАТВЕРДЖЕНО:</t>
  </si>
  <si>
    <t>на засіданні Вченої ради</t>
  </si>
  <si>
    <t>(Ковальов В.Д.)</t>
  </si>
  <si>
    <t>2.1.1</t>
  </si>
  <si>
    <t>Героїчні особистості в Україні</t>
  </si>
  <si>
    <t>2.1.2</t>
  </si>
  <si>
    <t>Історія науки і техніки</t>
  </si>
  <si>
    <t>2.1.3</t>
  </si>
  <si>
    <t>2.1.4</t>
  </si>
  <si>
    <t>2.1.5</t>
  </si>
  <si>
    <t>2.1.6</t>
  </si>
  <si>
    <t>2.1.7</t>
  </si>
  <si>
    <t>2.1.8</t>
  </si>
  <si>
    <t>Політологія</t>
  </si>
  <si>
    <t>2.1.9</t>
  </si>
  <si>
    <t>2.1.10</t>
  </si>
  <si>
    <t>2.1.11</t>
  </si>
  <si>
    <t>2.1.12</t>
  </si>
  <si>
    <t>2.1.13</t>
  </si>
  <si>
    <t>2.1.14</t>
  </si>
  <si>
    <t>2.1.15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</si>
  <si>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</si>
  <si>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</si>
  <si>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</si>
  <si>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</si>
  <si>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</si>
  <si>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</si>
  <si>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</si>
  <si>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</si>
  <si>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</si>
  <si>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</si>
  <si>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</si>
  <si>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</si>
  <si>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</si>
  <si>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</si>
  <si>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</si>
  <si>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</si>
  <si>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</si>
  <si>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</si>
  <si>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</si>
  <si>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</si>
  <si>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</si>
  <si>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</si>
  <si>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</si>
  <si>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>физика</t>
  </si>
  <si>
    <t>Розподіл за семестрами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</si>
  <si>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</si>
  <si>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</si>
  <si>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</si>
  <si>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</si>
  <si>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</si>
  <si>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</si>
  <si>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</si>
  <si>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</si>
  <si>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</si>
  <si>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</si>
  <si>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</si>
  <si>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</si>
  <si>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</si>
  <si>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</si>
  <si>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</si>
  <si>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</si>
  <si>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Разом п.1.2</t>
  </si>
  <si>
    <t>Дисципліна 5 семестру</t>
  </si>
  <si>
    <t xml:space="preserve">Об'єктно-орієнтоване програмування </t>
  </si>
  <si>
    <t>Web-програмування</t>
  </si>
  <si>
    <t>Дисципліна 3 семестру</t>
  </si>
  <si>
    <t>Дисципліна 7 семестру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</si>
  <si>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</si>
  <si>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</si>
  <si>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</si>
  <si>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</si>
  <si>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</si>
  <si>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</si>
  <si>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</si>
  <si>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</si>
  <si>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</si>
  <si>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</si>
  <si>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 xml:space="preserve">Людино-машинний інтерфейс </t>
  </si>
  <si>
    <t>2.1.19</t>
  </si>
  <si>
    <t xml:space="preserve">  </t>
  </si>
  <si>
    <t>Декан факультету ФМ</t>
  </si>
  <si>
    <t>В.Д. Касов</t>
  </si>
  <si>
    <t>1.3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</si>
  <si>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</si>
  <si>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</si>
  <si>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</si>
  <si>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</si>
  <si>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</si>
  <si>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</si>
  <si>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</si>
  <si>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</si>
  <si>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Всього професійні дисципліни</t>
  </si>
  <si>
    <t>Разом</t>
  </si>
  <si>
    <t>лабора-торні</t>
  </si>
  <si>
    <t>Всьго обов'язкові дисципліни</t>
  </si>
  <si>
    <t>апп</t>
  </si>
  <si>
    <t>химия</t>
  </si>
  <si>
    <t>филос</t>
  </si>
  <si>
    <t>ииг</t>
  </si>
  <si>
    <t>мовна</t>
  </si>
  <si>
    <t>вм</t>
  </si>
  <si>
    <t>філос</t>
  </si>
  <si>
    <t>1.2.13</t>
  </si>
  <si>
    <t>1.2.14</t>
  </si>
  <si>
    <t>єп</t>
  </si>
  <si>
    <t>1.1.7</t>
  </si>
  <si>
    <t>1.1.8</t>
  </si>
  <si>
    <t>1.1.9</t>
  </si>
  <si>
    <t>1.1.10</t>
  </si>
  <si>
    <t>Основи мехатроніки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</si>
  <si>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</si>
  <si>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</si>
  <si>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</si>
  <si>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</si>
  <si>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</si>
  <si>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</si>
  <si>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</si>
  <si>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</si>
  <si>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</si>
  <si>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</si>
  <si>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</si>
  <si>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</si>
  <si>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</si>
  <si>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1.3 ПРАКТИЧНА ПІДГОТОВКА</t>
  </si>
  <si>
    <t>1.4.1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</si>
  <si>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</si>
  <si>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</si>
  <si>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</si>
  <si>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</si>
  <si>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t>Дисципліна 3 семестру 1</t>
  </si>
  <si>
    <t>Дисципліна 3 семестру 2</t>
  </si>
  <si>
    <t>ПК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</si>
  <si>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</si>
  <si>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</si>
  <si>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</si>
  <si>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</si>
  <si>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</si>
  <si>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</si>
  <si>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</si>
  <si>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</si>
  <si>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</si>
  <si>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</si>
  <si>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</si>
  <si>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5ф*, 6б дф*, 8а дф*</t>
  </si>
  <si>
    <t>цикл 1.1</t>
  </si>
  <si>
    <t>цикл 1.2</t>
  </si>
  <si>
    <t>цикл 1.3</t>
  </si>
  <si>
    <t>цикл 1.4</t>
  </si>
  <si>
    <t>цикл 2.1</t>
  </si>
  <si>
    <t>цикл 2.2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</si>
  <si>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</si>
  <si>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</si>
  <si>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</si>
  <si>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</si>
  <si>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</si>
  <si>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</si>
  <si>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</si>
  <si>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</si>
  <si>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</si>
  <si>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</si>
  <si>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</si>
  <si>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</si>
  <si>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</si>
  <si>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</si>
  <si>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3. ПОЗАКРЕДИТНІ ДИСЦИПЛІНИ</t>
  </si>
  <si>
    <t>Розробка медико-біологічних приладів та систем</t>
  </si>
  <si>
    <t>Комуніаційні технології в біотехнічних системах</t>
  </si>
  <si>
    <t>2.1.32</t>
  </si>
  <si>
    <t>Вступ до освітнього  процесу</t>
  </si>
  <si>
    <t>Теорія тепло- та масоперенесення</t>
  </si>
  <si>
    <t>1.1.13</t>
  </si>
  <si>
    <t>1.1.14</t>
  </si>
  <si>
    <t>Інженерна та комп'ютерна графіка</t>
  </si>
  <si>
    <t>Організація баз даних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</si>
  <si>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приладобудування"</t>
    </r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</si>
  <si>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</si>
  <si>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</si>
  <si>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</si>
  <si>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>2.1</t>
  </si>
  <si>
    <t xml:space="preserve">Українська мова як іноземна </t>
  </si>
  <si>
    <t>2.2</t>
  </si>
  <si>
    <t>2.3</t>
  </si>
  <si>
    <t>2.4</t>
  </si>
  <si>
    <t>Гарант ОП</t>
  </si>
  <si>
    <r>
      <t xml:space="preserve">II. План освітнього процесу  на 2021-2022 н.р.      </t>
    </r>
    <r>
      <rPr>
        <sz val="14"/>
        <rFont val="Times New Roman"/>
        <family val="1"/>
      </rPr>
      <t xml:space="preserve">АКІТ (ден. повн.) </t>
    </r>
  </si>
  <si>
    <t>Комунікації у соціально-технічних системах</t>
  </si>
  <si>
    <t>О.В. Разживін</t>
  </si>
  <si>
    <t>Трудове право</t>
  </si>
  <si>
    <t>протокол № 10</t>
  </si>
  <si>
    <t>"29"  квітня    2021 р.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</si>
</sst>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_-;\-* #,##0.0_-;\ _-;_-@_-"/>
    <numFmt numFmtId="184" formatCode="#,##0_-;\-* #,##0_-;\ &quot;&quot;_-;_-@_-"/>
    <numFmt numFmtId="185" formatCode="#,##0.0_ ;\-#,##0.0\ 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;\-* #,##0_-;\ &quot;&quot;_-;_-@_-"/>
    <numFmt numFmtId="192" formatCode="#,##0_ ;\-#,##0\ "/>
    <numFmt numFmtId="193" formatCode="#,##0.0;\-* #,##0.0_-;\ &quot;&quot;_-;_-@_-"/>
    <numFmt numFmtId="194" formatCode="[$-FC19]d\ mmmm\ yyyy\ &quot;г.&quot;"/>
    <numFmt numFmtId="195" formatCode="#,##0.00\ &quot;₽&quot;"/>
  </numFmts>
  <fonts count="7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51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C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8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82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1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20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80" fontId="3" fillId="0" borderId="13" xfId="0" applyNumberFormat="1" applyFont="1" applyFill="1" applyBorder="1" applyAlignment="1" applyProtection="1">
      <alignment vertical="center"/>
      <protection/>
    </xf>
    <xf numFmtId="180" fontId="3" fillId="0" borderId="42" xfId="0" applyNumberFormat="1" applyFont="1" applyFill="1" applyBorder="1" applyAlignment="1" applyProtection="1">
      <alignment vertical="center"/>
      <protection/>
    </xf>
    <xf numFmtId="0" fontId="3" fillId="0" borderId="43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34" xfId="0" applyNumberFormat="1" applyFont="1" applyFill="1" applyBorder="1" applyAlignment="1" applyProtection="1">
      <alignment horizontal="center" vertical="center"/>
      <protection/>
    </xf>
    <xf numFmtId="181" fontId="3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8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182" fontId="3" fillId="0" borderId="3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81" fontId="3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vertical="center"/>
      <protection/>
    </xf>
    <xf numFmtId="1" fontId="4" fillId="0" borderId="50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vertical="center"/>
      <protection/>
    </xf>
    <xf numFmtId="180" fontId="6" fillId="0" borderId="13" xfId="0" applyNumberFormat="1" applyFont="1" applyFill="1" applyBorder="1" applyAlignment="1" applyProtection="1">
      <alignment vertical="center"/>
      <protection/>
    </xf>
    <xf numFmtId="185" fontId="3" fillId="0" borderId="13" xfId="0" applyNumberFormat="1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left" vertical="center" wrapText="1"/>
    </xf>
    <xf numFmtId="0" fontId="4" fillId="0" borderId="5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1" fontId="3" fillId="0" borderId="59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vertical="center" wrapText="1"/>
    </xf>
    <xf numFmtId="1" fontId="3" fillId="0" borderId="47" xfId="0" applyNumberFormat="1" applyFont="1" applyFill="1" applyBorder="1" applyAlignment="1">
      <alignment horizontal="left" vertical="center" wrapText="1"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61" xfId="0" applyNumberFormat="1" applyFont="1" applyFill="1" applyBorder="1" applyAlignment="1" applyProtection="1">
      <alignment vertical="center"/>
      <protection/>
    </xf>
    <xf numFmtId="182" fontId="25" fillId="0" borderId="0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31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1" fontId="3" fillId="0" borderId="63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180" fontId="3" fillId="0" borderId="49" xfId="0" applyNumberFormat="1" applyFont="1" applyFill="1" applyBorder="1" applyAlignment="1" applyProtection="1">
      <alignment vertical="center"/>
      <protection/>
    </xf>
    <xf numFmtId="181" fontId="3" fillId="0" borderId="44" xfId="0" applyNumberFormat="1" applyFont="1" applyFill="1" applyBorder="1" applyAlignment="1" applyProtection="1">
      <alignment horizontal="center" vertical="center"/>
      <protection/>
    </xf>
    <xf numFmtId="181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left" vertical="center" wrapText="1"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1" fontId="3" fillId="0" borderId="40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82" fontId="4" fillId="0" borderId="70" xfId="0" applyNumberFormat="1" applyFont="1" applyFill="1" applyBorder="1" applyAlignment="1" applyProtection="1">
      <alignment horizontal="center" vertical="center" wrapText="1"/>
      <protection/>
    </xf>
    <xf numFmtId="1" fontId="4" fillId="0" borderId="70" xfId="0" applyNumberFormat="1" applyFont="1" applyFill="1" applyBorder="1" applyAlignment="1" applyProtection="1">
      <alignment horizontal="center" vertical="center" wrapText="1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2" fillId="0" borderId="49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71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7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80" fontId="3" fillId="0" borderId="74" xfId="0" applyNumberFormat="1" applyFont="1" applyFill="1" applyBorder="1" applyAlignment="1" applyProtection="1">
      <alignment vertical="center"/>
      <protection/>
    </xf>
    <xf numFmtId="180" fontId="3" fillId="0" borderId="21" xfId="0" applyNumberFormat="1" applyFont="1" applyFill="1" applyBorder="1" applyAlignment="1" applyProtection="1">
      <alignment vertical="center"/>
      <protection/>
    </xf>
    <xf numFmtId="0" fontId="3" fillId="0" borderId="75" xfId="0" applyFont="1" applyFill="1" applyBorder="1" applyAlignment="1">
      <alignment horizontal="center" vertical="center" wrapText="1"/>
    </xf>
    <xf numFmtId="1" fontId="4" fillId="0" borderId="76" xfId="0" applyNumberFormat="1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1" fontId="3" fillId="0" borderId="79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182" fontId="4" fillId="0" borderId="81" xfId="0" applyNumberFormat="1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180" fontId="74" fillId="0" borderId="0" xfId="0" applyNumberFormat="1" applyFont="1" applyFill="1" applyBorder="1" applyAlignment="1" applyProtection="1">
      <alignment vertical="center"/>
      <protection/>
    </xf>
    <xf numFmtId="49" fontId="3" fillId="0" borderId="82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49" fontId="3" fillId="0" borderId="83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84" xfId="0" applyNumberFormat="1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85" xfId="0" applyFont="1" applyFill="1" applyBorder="1" applyAlignment="1">
      <alignment horizontal="left" vertical="center" wrapText="1"/>
    </xf>
    <xf numFmtId="1" fontId="3" fillId="0" borderId="56" xfId="0" applyNumberFormat="1" applyFont="1" applyFill="1" applyBorder="1" applyAlignment="1">
      <alignment horizontal="left" vertical="center" wrapText="1"/>
    </xf>
    <xf numFmtId="1" fontId="3" fillId="0" borderId="37" xfId="0" applyNumberFormat="1" applyFont="1" applyFill="1" applyBorder="1" applyAlignment="1">
      <alignment horizontal="left" vertical="center" wrapText="1"/>
    </xf>
    <xf numFmtId="182" fontId="4" fillId="0" borderId="74" xfId="0" applyNumberFormat="1" applyFont="1" applyFill="1" applyBorder="1" applyAlignment="1">
      <alignment horizontal="center" vertical="center" wrapText="1"/>
    </xf>
    <xf numFmtId="180" fontId="27" fillId="0" borderId="49" xfId="0" applyNumberFormat="1" applyFont="1" applyFill="1" applyBorder="1" applyAlignment="1" applyProtection="1">
      <alignment vertical="center"/>
      <protection/>
    </xf>
    <xf numFmtId="180" fontId="27" fillId="0" borderId="13" xfId="0" applyNumberFormat="1" applyFont="1" applyFill="1" applyBorder="1" applyAlignment="1" applyProtection="1">
      <alignment vertical="center"/>
      <protection/>
    </xf>
    <xf numFmtId="180" fontId="27" fillId="0" borderId="0" xfId="0" applyNumberFormat="1" applyFont="1" applyFill="1" applyBorder="1" applyAlignment="1" applyProtection="1">
      <alignment vertical="center"/>
      <protection/>
    </xf>
    <xf numFmtId="180" fontId="3" fillId="0" borderId="49" xfId="0" applyNumberFormat="1" applyFont="1" applyFill="1" applyBorder="1" applyAlignment="1" applyProtection="1">
      <alignment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182" fontId="4" fillId="0" borderId="86" xfId="0" applyNumberFormat="1" applyFont="1" applyFill="1" applyBorder="1" applyAlignment="1" applyProtection="1">
      <alignment horizontal="center" vertical="center" wrapText="1"/>
      <protection/>
    </xf>
    <xf numFmtId="182" fontId="3" fillId="0" borderId="32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1" fontId="3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42" xfId="0" applyNumberFormat="1" applyFont="1" applyFill="1" applyBorder="1" applyAlignment="1" applyProtection="1">
      <alignment horizontal="center" vertical="center" wrapText="1"/>
      <protection/>
    </xf>
    <xf numFmtId="180" fontId="3" fillId="0" borderId="80" xfId="0" applyNumberFormat="1" applyFont="1" applyFill="1" applyBorder="1" applyAlignment="1" applyProtection="1">
      <alignment horizontal="center" vertical="center" wrapText="1"/>
      <protection/>
    </xf>
    <xf numFmtId="182" fontId="3" fillId="0" borderId="87" xfId="0" applyNumberFormat="1" applyFont="1" applyFill="1" applyBorder="1" applyAlignment="1" applyProtection="1">
      <alignment horizontal="center" vertical="center"/>
      <protection/>
    </xf>
    <xf numFmtId="182" fontId="4" fillId="0" borderId="88" xfId="0" applyNumberFormat="1" applyFont="1" applyFill="1" applyBorder="1" applyAlignment="1">
      <alignment horizontal="center" vertical="center" wrapText="1"/>
    </xf>
    <xf numFmtId="182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>
      <alignment horizontal="center" vertical="center" wrapText="1"/>
    </xf>
    <xf numFmtId="182" fontId="3" fillId="0" borderId="90" xfId="0" applyNumberFormat="1" applyFont="1" applyFill="1" applyBorder="1" applyAlignment="1" applyProtection="1">
      <alignment horizontal="center" vertical="center"/>
      <protection/>
    </xf>
    <xf numFmtId="49" fontId="3" fillId="0" borderId="85" xfId="57" applyNumberFormat="1" applyFont="1" applyFill="1" applyBorder="1" applyAlignment="1">
      <alignment vertical="center" wrapText="1"/>
      <protection/>
    </xf>
    <xf numFmtId="49" fontId="3" fillId="0" borderId="85" xfId="57" applyNumberFormat="1" applyFont="1" applyFill="1" applyBorder="1" applyAlignment="1">
      <alignment horizontal="left" vertical="center" wrapText="1"/>
      <protection/>
    </xf>
    <xf numFmtId="0" fontId="3" fillId="0" borderId="64" xfId="0" applyFont="1" applyFill="1" applyBorder="1" applyAlignment="1">
      <alignment horizontal="center" vertical="center" wrapText="1"/>
    </xf>
    <xf numFmtId="182" fontId="4" fillId="0" borderId="88" xfId="0" applyNumberFormat="1" applyFont="1" applyFill="1" applyBorder="1" applyAlignment="1" applyProtection="1">
      <alignment horizontal="center" vertical="center" wrapText="1"/>
      <protection/>
    </xf>
    <xf numFmtId="181" fontId="3" fillId="0" borderId="64" xfId="0" applyNumberFormat="1" applyFont="1" applyFill="1" applyBorder="1" applyAlignment="1" applyProtection="1">
      <alignment horizontal="center" vertical="center"/>
      <protection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182" fontId="4" fillId="0" borderId="88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>
      <alignment horizontal="center" vertical="center"/>
    </xf>
    <xf numFmtId="0" fontId="12" fillId="0" borderId="91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>
      <alignment horizontal="center" vertical="center" wrapText="1"/>
    </xf>
    <xf numFmtId="182" fontId="4" fillId="0" borderId="72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1" fontId="4" fillId="0" borderId="74" xfId="0" applyNumberFormat="1" applyFont="1" applyFill="1" applyBorder="1" applyAlignment="1">
      <alignment horizontal="center" vertical="center"/>
    </xf>
    <xf numFmtId="1" fontId="3" fillId="0" borderId="92" xfId="0" applyNumberFormat="1" applyFont="1" applyFill="1" applyBorder="1" applyAlignment="1" applyProtection="1">
      <alignment horizontal="center" vertical="center" wrapText="1"/>
      <protection/>
    </xf>
    <xf numFmtId="1" fontId="3" fillId="0" borderId="64" xfId="0" applyNumberFormat="1" applyFont="1" applyFill="1" applyBorder="1" applyAlignment="1" applyProtection="1">
      <alignment horizontal="center" vertical="center" wrapText="1"/>
      <protection/>
    </xf>
    <xf numFmtId="49" fontId="3" fillId="0" borderId="64" xfId="0" applyNumberFormat="1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/>
      <protection/>
    </xf>
    <xf numFmtId="0" fontId="4" fillId="0" borderId="6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left" vertical="center" wrapText="1"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182" fontId="4" fillId="0" borderId="95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180" fontId="7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18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vertical="center"/>
      <protection/>
    </xf>
    <xf numFmtId="0" fontId="3" fillId="0" borderId="8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 applyProtection="1">
      <alignment horizontal="center" vertical="center"/>
      <protection/>
    </xf>
    <xf numFmtId="0" fontId="4" fillId="0" borderId="54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186" fontId="3" fillId="0" borderId="81" xfId="0" applyNumberFormat="1" applyFont="1" applyFill="1" applyBorder="1" applyAlignment="1" applyProtection="1">
      <alignment vertical="center"/>
      <protection/>
    </xf>
    <xf numFmtId="0" fontId="3" fillId="0" borderId="96" xfId="0" applyFont="1" applyFill="1" applyBorder="1" applyAlignment="1">
      <alignment horizontal="center" vertical="center" wrapText="1"/>
    </xf>
    <xf numFmtId="1" fontId="4" fillId="0" borderId="9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2" fontId="3" fillId="0" borderId="89" xfId="0" applyNumberFormat="1" applyFont="1" applyFill="1" applyBorder="1" applyAlignment="1">
      <alignment horizontal="center" vertical="center"/>
    </xf>
    <xf numFmtId="182" fontId="3" fillId="0" borderId="87" xfId="0" applyNumberFormat="1" applyFont="1" applyFill="1" applyBorder="1" applyAlignment="1">
      <alignment horizontal="center" vertical="center"/>
    </xf>
    <xf numFmtId="182" fontId="3" fillId="0" borderId="98" xfId="0" applyNumberFormat="1" applyFont="1" applyFill="1" applyBorder="1" applyAlignment="1">
      <alignment horizontal="center" vertical="center"/>
    </xf>
    <xf numFmtId="182" fontId="3" fillId="0" borderId="99" xfId="0" applyNumberFormat="1" applyFont="1" applyFill="1" applyBorder="1" applyAlignment="1" applyProtection="1">
      <alignment horizontal="center" vertical="center"/>
      <protection/>
    </xf>
    <xf numFmtId="182" fontId="3" fillId="0" borderId="100" xfId="0" applyNumberFormat="1" applyFont="1" applyFill="1" applyBorder="1" applyAlignment="1" applyProtection="1">
      <alignment horizontal="center" vertical="center"/>
      <protection/>
    </xf>
    <xf numFmtId="182" fontId="3" fillId="0" borderId="101" xfId="0" applyNumberFormat="1" applyFont="1" applyFill="1" applyBorder="1" applyAlignment="1" applyProtection="1">
      <alignment horizontal="center" vertical="center"/>
      <protection/>
    </xf>
    <xf numFmtId="182" fontId="3" fillId="0" borderId="102" xfId="0" applyNumberFormat="1" applyFont="1" applyFill="1" applyBorder="1" applyAlignment="1" applyProtection="1">
      <alignment horizontal="center" vertical="center" wrapText="1"/>
      <protection/>
    </xf>
    <xf numFmtId="182" fontId="3" fillId="0" borderId="87" xfId="0" applyNumberFormat="1" applyFont="1" applyFill="1" applyBorder="1" applyAlignment="1" applyProtection="1">
      <alignment horizontal="center" vertical="center" wrapText="1"/>
      <protection/>
    </xf>
    <xf numFmtId="182" fontId="3" fillId="0" borderId="89" xfId="0" applyNumberFormat="1" applyFont="1" applyFill="1" applyBorder="1" applyAlignment="1">
      <alignment horizontal="center" vertical="center" wrapText="1"/>
    </xf>
    <xf numFmtId="182" fontId="3" fillId="0" borderId="102" xfId="0" applyNumberFormat="1" applyFont="1" applyFill="1" applyBorder="1" applyAlignment="1">
      <alignment horizontal="center" vertical="center" wrapText="1"/>
    </xf>
    <xf numFmtId="182" fontId="3" fillId="0" borderId="98" xfId="0" applyNumberFormat="1" applyFont="1" applyFill="1" applyBorder="1" applyAlignment="1" applyProtection="1">
      <alignment horizontal="center" vertical="center"/>
      <protection/>
    </xf>
    <xf numFmtId="182" fontId="3" fillId="0" borderId="102" xfId="0" applyNumberFormat="1" applyFont="1" applyFill="1" applyBorder="1" applyAlignment="1">
      <alignment horizontal="center" vertical="center"/>
    </xf>
    <xf numFmtId="182" fontId="3" fillId="0" borderId="101" xfId="0" applyNumberFormat="1" applyFont="1" applyFill="1" applyBorder="1" applyAlignment="1">
      <alignment horizontal="center" vertical="center" wrapText="1"/>
    </xf>
    <xf numFmtId="182" fontId="3" fillId="0" borderId="98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9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" fillId="0" borderId="106" xfId="0" applyNumberFormat="1" applyFont="1" applyFill="1" applyBorder="1" applyAlignment="1">
      <alignment horizontal="center" vertical="center" wrapText="1"/>
    </xf>
    <xf numFmtId="181" fontId="3" fillId="0" borderId="34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36" xfId="0" applyNumberFormat="1" applyFont="1" applyFill="1" applyBorder="1" applyAlignment="1" applyProtection="1">
      <alignment horizontal="center" vertical="center" wrapText="1"/>
      <protection/>
    </xf>
    <xf numFmtId="181" fontId="3" fillId="0" borderId="107" xfId="0" applyNumberFormat="1" applyFont="1" applyFill="1" applyBorder="1" applyAlignment="1" applyProtection="1">
      <alignment horizontal="center" vertical="center" wrapText="1"/>
      <protection/>
    </xf>
    <xf numFmtId="181" fontId="3" fillId="0" borderId="108" xfId="0" applyNumberFormat="1" applyFont="1" applyFill="1" applyBorder="1" applyAlignment="1" applyProtection="1">
      <alignment horizontal="center" vertical="center" wrapText="1"/>
      <protection/>
    </xf>
    <xf numFmtId="181" fontId="3" fillId="0" borderId="29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180" fontId="76" fillId="0" borderId="0" xfId="0" applyNumberFormat="1" applyFont="1" applyFill="1" applyBorder="1" applyAlignment="1" applyProtection="1">
      <alignment vertical="center"/>
      <protection/>
    </xf>
    <xf numFmtId="180" fontId="3" fillId="0" borderId="64" xfId="0" applyNumberFormat="1" applyFont="1" applyFill="1" applyBorder="1" applyAlignment="1" applyProtection="1">
      <alignment horizontal="center" vertical="center" wrapText="1"/>
      <protection/>
    </xf>
    <xf numFmtId="182" fontId="3" fillId="0" borderId="98" xfId="0" applyNumberFormat="1" applyFont="1" applyFill="1" applyBorder="1" applyAlignment="1" applyProtection="1">
      <alignment horizontal="center" vertical="center" wrapText="1"/>
      <protection/>
    </xf>
    <xf numFmtId="1" fontId="4" fillId="0" borderId="74" xfId="0" applyNumberFormat="1" applyFont="1" applyFill="1" applyBorder="1" applyAlignment="1">
      <alignment horizontal="center" vertical="center" wrapText="1"/>
    </xf>
    <xf numFmtId="0" fontId="4" fillId="0" borderId="74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4" fillId="0" borderId="70" xfId="57" applyFont="1" applyFill="1" applyBorder="1" applyAlignment="1">
      <alignment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12" fillId="0" borderId="70" xfId="0" applyNumberFormat="1" applyFont="1" applyFill="1" applyBorder="1" applyAlignment="1" applyProtection="1">
      <alignment horizontal="center" vertical="center"/>
      <protection/>
    </xf>
    <xf numFmtId="182" fontId="4" fillId="0" borderId="88" xfId="0" applyNumberFormat="1" applyFont="1" applyFill="1" applyBorder="1" applyAlignment="1" applyProtection="1">
      <alignment horizontal="center" vertical="center"/>
      <protection/>
    </xf>
    <xf numFmtId="49" fontId="3" fillId="0" borderId="109" xfId="0" applyNumberFormat="1" applyFont="1" applyFill="1" applyBorder="1" applyAlignment="1">
      <alignment horizontal="left" vertical="center" wrapText="1"/>
    </xf>
    <xf numFmtId="180" fontId="12" fillId="0" borderId="13" xfId="0" applyNumberFormat="1" applyFont="1" applyFill="1" applyBorder="1" applyAlignment="1" applyProtection="1">
      <alignment vertical="center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49" fontId="3" fillId="0" borderId="112" xfId="0" applyNumberFormat="1" applyFont="1" applyFill="1" applyBorder="1" applyAlignment="1">
      <alignment vertical="center" wrapText="1"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113" xfId="0" applyNumberFormat="1" applyFont="1" applyFill="1" applyBorder="1" applyAlignment="1">
      <alignment horizontal="center" vertical="center" wrapText="1"/>
    </xf>
    <xf numFmtId="1" fontId="4" fillId="0" borderId="114" xfId="0" applyNumberFormat="1" applyFont="1" applyFill="1" applyBorder="1" applyAlignment="1">
      <alignment horizontal="center" vertical="center" wrapText="1"/>
    </xf>
    <xf numFmtId="1" fontId="4" fillId="0" borderId="115" xfId="0" applyNumberFormat="1" applyFont="1" applyFill="1" applyBorder="1" applyAlignment="1">
      <alignment horizontal="center" vertical="center" wrapText="1"/>
    </xf>
    <xf numFmtId="1" fontId="4" fillId="0" borderId="74" xfId="0" applyNumberFormat="1" applyFont="1" applyFill="1" applyBorder="1" applyAlignment="1" applyProtection="1">
      <alignment horizontal="center" vertical="center"/>
      <protection/>
    </xf>
    <xf numFmtId="1" fontId="4" fillId="0" borderId="81" xfId="0" applyNumberFormat="1" applyFont="1" applyFill="1" applyBorder="1" applyAlignment="1" applyProtection="1">
      <alignment horizontal="center" vertical="center"/>
      <protection/>
    </xf>
    <xf numFmtId="180" fontId="11" fillId="0" borderId="116" xfId="0" applyNumberFormat="1" applyFont="1" applyFill="1" applyBorder="1" applyAlignment="1" applyProtection="1">
      <alignment horizontal="center" vertical="center"/>
      <protection/>
    </xf>
    <xf numFmtId="180" fontId="11" fillId="0" borderId="64" xfId="0" applyNumberFormat="1" applyFont="1" applyFill="1" applyBorder="1" applyAlignment="1" applyProtection="1">
      <alignment horizontal="center" vertical="center"/>
      <protection/>
    </xf>
    <xf numFmtId="180" fontId="11" fillId="0" borderId="27" xfId="0" applyNumberFormat="1" applyFont="1" applyFill="1" applyBorder="1" applyAlignment="1" applyProtection="1">
      <alignment horizontal="center" vertical="center"/>
      <protection/>
    </xf>
    <xf numFmtId="180" fontId="11" fillId="0" borderId="105" xfId="0" applyNumberFormat="1" applyFont="1" applyFill="1" applyBorder="1" applyAlignment="1" applyProtection="1">
      <alignment horizontal="center" vertical="center"/>
      <protection/>
    </xf>
    <xf numFmtId="182" fontId="3" fillId="0" borderId="117" xfId="0" applyNumberFormat="1" applyFont="1" applyFill="1" applyBorder="1" applyAlignment="1" applyProtection="1">
      <alignment horizontal="center" vertical="center"/>
      <protection/>
    </xf>
    <xf numFmtId="182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88" xfId="0" applyNumberFormat="1" applyFont="1" applyFill="1" applyBorder="1" applyAlignment="1" applyProtection="1">
      <alignment horizontal="center" vertical="center" wrapText="1"/>
      <protection/>
    </xf>
    <xf numFmtId="182" fontId="4" fillId="0" borderId="118" xfId="0" applyNumberFormat="1" applyFont="1" applyFill="1" applyBorder="1" applyAlignment="1">
      <alignment horizontal="center" vertical="center" wrapText="1"/>
    </xf>
    <xf numFmtId="184" fontId="3" fillId="0" borderId="62" xfId="0" applyNumberFormat="1" applyFont="1" applyFill="1" applyBorder="1" applyAlignment="1" applyProtection="1">
      <alignment horizontal="center" vertical="center"/>
      <protection/>
    </xf>
    <xf numFmtId="1" fontId="3" fillId="0" borderId="32" xfId="0" applyNumberFormat="1" applyFont="1" applyFill="1" applyBorder="1" applyAlignment="1">
      <alignment horizontal="center"/>
    </xf>
    <xf numFmtId="18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80" fontId="3" fillId="0" borderId="42" xfId="0" applyNumberFormat="1" applyFont="1" applyFill="1" applyBorder="1" applyAlignment="1" applyProtection="1">
      <alignment vertical="center"/>
      <protection/>
    </xf>
    <xf numFmtId="49" fontId="3" fillId="0" borderId="68" xfId="0" applyNumberFormat="1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vertical="center" wrapText="1"/>
    </xf>
    <xf numFmtId="0" fontId="3" fillId="0" borderId="32" xfId="57" applyFont="1" applyFill="1" applyBorder="1" applyAlignment="1">
      <alignment horizontal="center" vertical="center" wrapText="1"/>
      <protection/>
    </xf>
    <xf numFmtId="1" fontId="4" fillId="0" borderId="72" xfId="0" applyNumberFormat="1" applyFont="1" applyFill="1" applyBorder="1" applyAlignment="1">
      <alignment horizontal="center" vertical="center" wrapText="1"/>
    </xf>
    <xf numFmtId="1" fontId="4" fillId="0" borderId="80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4" fillId="0" borderId="86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vertical="center" wrapText="1"/>
    </xf>
    <xf numFmtId="49" fontId="3" fillId="0" borderId="120" xfId="0" applyNumberFormat="1" applyFont="1" applyFill="1" applyBorder="1" applyAlignment="1">
      <alignment horizontal="left" vertical="center" wrapText="1"/>
    </xf>
    <xf numFmtId="180" fontId="1" fillId="0" borderId="13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 applyProtection="1">
      <alignment vertical="center"/>
      <protection/>
    </xf>
    <xf numFmtId="180" fontId="76" fillId="0" borderId="13" xfId="0" applyNumberFormat="1" applyFont="1" applyFill="1" applyBorder="1" applyAlignment="1" applyProtection="1">
      <alignment vertical="center"/>
      <protection/>
    </xf>
    <xf numFmtId="180" fontId="75" fillId="0" borderId="13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/>
    </xf>
    <xf numFmtId="186" fontId="3" fillId="0" borderId="13" xfId="0" applyNumberFormat="1" applyFont="1" applyFill="1" applyBorder="1" applyAlignment="1" applyProtection="1">
      <alignment vertical="center"/>
      <protection/>
    </xf>
    <xf numFmtId="185" fontId="12" fillId="0" borderId="13" xfId="0" applyNumberFormat="1" applyFont="1" applyFill="1" applyBorder="1" applyAlignment="1" applyProtection="1">
      <alignment vertical="center"/>
      <protection/>
    </xf>
    <xf numFmtId="185" fontId="1" fillId="0" borderId="13" xfId="0" applyNumberFormat="1" applyFont="1" applyFill="1" applyBorder="1" applyAlignment="1" applyProtection="1">
      <alignment vertical="center"/>
      <protection/>
    </xf>
    <xf numFmtId="182" fontId="1" fillId="0" borderId="13" xfId="0" applyNumberFormat="1" applyFont="1" applyFill="1" applyBorder="1" applyAlignment="1" applyProtection="1">
      <alignment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Fill="1" applyBorder="1" applyAlignment="1" applyProtection="1">
      <alignment vertical="center"/>
      <protection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21" xfId="57" applyNumberFormat="1" applyFont="1" applyFill="1" applyBorder="1" applyAlignment="1">
      <alignment vertical="center" wrapText="1"/>
      <protection/>
    </xf>
    <xf numFmtId="180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14" xfId="57" applyNumberFormat="1" applyFont="1" applyFill="1" applyBorder="1" applyAlignment="1">
      <alignment vertical="center" wrapText="1"/>
      <protection/>
    </xf>
    <xf numFmtId="0" fontId="12" fillId="0" borderId="20" xfId="57" applyNumberFormat="1" applyFont="1" applyFill="1" applyBorder="1" applyAlignment="1" applyProtection="1">
      <alignment horizontal="center" vertical="center"/>
      <protection/>
    </xf>
    <xf numFmtId="0" fontId="3" fillId="0" borderId="13" xfId="57" applyNumberFormat="1" applyFont="1" applyFill="1" applyBorder="1" applyAlignment="1" applyProtection="1">
      <alignment horizontal="center" vertical="center"/>
      <protection/>
    </xf>
    <xf numFmtId="0" fontId="12" fillId="0" borderId="42" xfId="57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81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103" xfId="0" applyNumberFormat="1" applyFont="1" applyFill="1" applyBorder="1" applyAlignment="1">
      <alignment horizontal="left" vertical="center" wrapText="1"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>
      <alignment horizontal="center" vertical="center"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4" fontId="3" fillId="0" borderId="35" xfId="57" applyNumberFormat="1" applyFont="1" applyFill="1" applyBorder="1" applyAlignment="1" applyProtection="1">
      <alignment horizontal="right" vertical="center"/>
      <protection/>
    </xf>
    <xf numFmtId="184" fontId="3" fillId="0" borderId="31" xfId="57" applyNumberFormat="1" applyFont="1" applyFill="1" applyBorder="1" applyAlignment="1" applyProtection="1">
      <alignment horizontal="right" vertical="center"/>
      <protection/>
    </xf>
    <xf numFmtId="184" fontId="3" fillId="0" borderId="31" xfId="57" applyNumberFormat="1" applyFont="1" applyFill="1" applyBorder="1" applyAlignment="1" applyProtection="1">
      <alignment horizontal="center" vertical="center"/>
      <protection/>
    </xf>
    <xf numFmtId="182" fontId="3" fillId="0" borderId="31" xfId="0" applyNumberFormat="1" applyFont="1" applyFill="1" applyBorder="1" applyAlignment="1" applyProtection="1">
      <alignment horizontal="center" vertical="center" wrapText="1"/>
      <protection/>
    </xf>
    <xf numFmtId="182" fontId="3" fillId="0" borderId="46" xfId="0" applyNumberFormat="1" applyFont="1" applyFill="1" applyBorder="1" applyAlignment="1">
      <alignment horizontal="center" vertical="center" wrapText="1"/>
    </xf>
    <xf numFmtId="49" fontId="3" fillId="0" borderId="20" xfId="57" applyNumberFormat="1" applyFont="1" applyFill="1" applyBorder="1" applyAlignment="1" applyProtection="1">
      <alignment horizontal="right" vertical="center"/>
      <protection/>
    </xf>
    <xf numFmtId="182" fontId="3" fillId="0" borderId="14" xfId="0" applyNumberFormat="1" applyFont="1" applyFill="1" applyBorder="1" applyAlignment="1">
      <alignment horizontal="center" vertical="center" wrapText="1"/>
    </xf>
    <xf numFmtId="49" fontId="3" fillId="0" borderId="103" xfId="57" applyNumberFormat="1" applyFont="1" applyFill="1" applyBorder="1" applyAlignment="1">
      <alignment vertical="center" wrapText="1"/>
      <protection/>
    </xf>
    <xf numFmtId="49" fontId="3" fillId="0" borderId="42" xfId="57" applyNumberFormat="1" applyFont="1" applyFill="1" applyBorder="1" applyAlignment="1">
      <alignment vertical="center" wrapText="1"/>
      <protection/>
    </xf>
    <xf numFmtId="184" fontId="3" fillId="0" borderId="104" xfId="57" applyNumberFormat="1" applyFont="1" applyFill="1" applyBorder="1" applyAlignment="1" applyProtection="1">
      <alignment horizontal="center" vertical="center"/>
      <protection/>
    </xf>
    <xf numFmtId="191" fontId="3" fillId="0" borderId="49" xfId="57" applyNumberFormat="1" applyFont="1" applyFill="1" applyBorder="1" applyAlignment="1" applyProtection="1">
      <alignment horizontal="center" vertical="center"/>
      <protection/>
    </xf>
    <xf numFmtId="184" fontId="3" fillId="0" borderId="46" xfId="57" applyNumberFormat="1" applyFont="1" applyFill="1" applyBorder="1" applyAlignment="1" applyProtection="1">
      <alignment horizontal="center" vertical="center"/>
      <protection/>
    </xf>
    <xf numFmtId="184" fontId="3" fillId="0" borderId="20" xfId="57" applyNumberFormat="1" applyFont="1" applyFill="1" applyBorder="1" applyAlignment="1" applyProtection="1">
      <alignment horizontal="center" vertical="center"/>
      <protection/>
    </xf>
    <xf numFmtId="184" fontId="3" fillId="0" borderId="103" xfId="57" applyNumberFormat="1" applyFont="1" applyFill="1" applyBorder="1" applyAlignment="1" applyProtection="1">
      <alignment horizontal="right" vertical="center"/>
      <protection/>
    </xf>
    <xf numFmtId="0" fontId="3" fillId="0" borderId="42" xfId="57" applyFont="1" applyFill="1" applyBorder="1" applyAlignment="1">
      <alignment horizontal="center" vertical="center" wrapText="1"/>
      <protection/>
    </xf>
    <xf numFmtId="182" fontId="3" fillId="0" borderId="104" xfId="0" applyNumberFormat="1" applyFont="1" applyFill="1" applyBorder="1" applyAlignment="1" applyProtection="1">
      <alignment horizontal="center" vertical="center" wrapText="1"/>
      <protection/>
    </xf>
    <xf numFmtId="193" fontId="3" fillId="0" borderId="87" xfId="57" applyNumberFormat="1" applyFont="1" applyFill="1" applyBorder="1" applyAlignment="1" applyProtection="1">
      <alignment horizontal="center" vertical="center"/>
      <protection/>
    </xf>
    <xf numFmtId="191" fontId="3" fillId="0" borderId="14" xfId="57" applyNumberFormat="1" applyFont="1" applyFill="1" applyBorder="1" applyAlignment="1">
      <alignment horizontal="center" vertical="center" wrapText="1"/>
      <protection/>
    </xf>
    <xf numFmtId="0" fontId="31" fillId="0" borderId="13" xfId="57" applyFont="1" applyFill="1" applyBorder="1" applyAlignment="1">
      <alignment horizontal="center" vertical="center" wrapText="1"/>
      <protection/>
    </xf>
    <xf numFmtId="1" fontId="3" fillId="0" borderId="49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>
      <alignment vertical="center" wrapText="1"/>
    </xf>
    <xf numFmtId="0" fontId="3" fillId="0" borderId="104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49" fontId="12" fillId="0" borderId="63" xfId="0" applyNumberFormat="1" applyFont="1" applyFill="1" applyBorder="1" applyAlignment="1" applyProtection="1">
      <alignment horizontal="center" vertical="center" wrapText="1"/>
      <protection/>
    </xf>
    <xf numFmtId="49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>
      <alignment horizontal="center" wrapText="1"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3" fillId="0" borderId="85" xfId="0" applyNumberFormat="1" applyFont="1" applyFill="1" applyBorder="1" applyAlignment="1">
      <alignment horizontal="left" vertical="center" wrapText="1"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49" fontId="3" fillId="0" borderId="62" xfId="57" applyNumberFormat="1" applyFont="1" applyFill="1" applyBorder="1" applyAlignment="1">
      <alignment horizontal="left" vertical="center" wrapText="1"/>
      <protection/>
    </xf>
    <xf numFmtId="180" fontId="3" fillId="0" borderId="54" xfId="0" applyNumberFormat="1" applyFont="1" applyFill="1" applyBorder="1" applyAlignment="1" applyProtection="1">
      <alignment horizontal="center" vertical="center" wrapText="1"/>
      <protection/>
    </xf>
    <xf numFmtId="182" fontId="3" fillId="0" borderId="122" xfId="0" applyNumberFormat="1" applyFont="1" applyFill="1" applyBorder="1" applyAlignment="1" applyProtection="1">
      <alignment horizontal="center" vertical="center"/>
      <protection/>
    </xf>
    <xf numFmtId="182" fontId="3" fillId="0" borderId="63" xfId="0" applyNumberFormat="1" applyFont="1" applyFill="1" applyBorder="1" applyAlignment="1" applyProtection="1">
      <alignment horizontal="center" vertical="center" wrapText="1"/>
      <protection/>
    </xf>
    <xf numFmtId="182" fontId="3" fillId="0" borderId="32" xfId="0" applyNumberFormat="1" applyFont="1" applyFill="1" applyBorder="1" applyAlignment="1" applyProtection="1">
      <alignment horizontal="center" vertical="center" wrapText="1"/>
      <protection/>
    </xf>
    <xf numFmtId="182" fontId="3" fillId="0" borderId="5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42" xfId="57" applyNumberFormat="1" applyFont="1" applyFill="1" applyBorder="1" applyAlignment="1">
      <alignment horizontal="left" vertical="center" wrapText="1"/>
      <protection/>
    </xf>
    <xf numFmtId="1" fontId="3" fillId="0" borderId="20" xfId="57" applyNumberFormat="1" applyFont="1" applyFill="1" applyBorder="1" applyAlignment="1">
      <alignment horizontal="center" vertical="center"/>
      <protection/>
    </xf>
    <xf numFmtId="1" fontId="3" fillId="0" borderId="49" xfId="57" applyNumberFormat="1" applyFont="1" applyFill="1" applyBorder="1" applyAlignment="1">
      <alignment horizontal="center" vertical="center"/>
      <protection/>
    </xf>
    <xf numFmtId="182" fontId="3" fillId="0" borderId="123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73" xfId="0" applyNumberFormat="1" applyFont="1" applyFill="1" applyBorder="1" applyAlignment="1" applyProtection="1">
      <alignment horizontal="right" vertical="center"/>
      <protection/>
    </xf>
    <xf numFmtId="49" fontId="3" fillId="0" borderId="105" xfId="57" applyNumberFormat="1" applyFont="1" applyFill="1" applyBorder="1" applyAlignment="1">
      <alignment horizontal="left" vertical="center" wrapText="1"/>
      <protection/>
    </xf>
    <xf numFmtId="1" fontId="3" fillId="0" borderId="73" xfId="57" applyNumberFormat="1" applyFont="1" applyFill="1" applyBorder="1" applyAlignment="1">
      <alignment horizontal="center" vertical="center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2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47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 applyProtection="1">
      <alignment horizontal="center" vertic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47" xfId="0" applyNumberFormat="1" applyFont="1" applyFill="1" applyBorder="1" applyAlignment="1">
      <alignment horizontal="center" vertical="center" wrapText="1"/>
    </xf>
    <xf numFmtId="0" fontId="3" fillId="0" borderId="49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182" fontId="3" fillId="0" borderId="49" xfId="0" applyNumberFormat="1" applyFont="1" applyFill="1" applyBorder="1" applyAlignment="1" applyProtection="1">
      <alignment horizontal="center" vertical="center" wrapText="1"/>
      <protection/>
    </xf>
    <xf numFmtId="1" fontId="3" fillId="0" borderId="63" xfId="0" applyNumberFormat="1" applyFont="1" applyFill="1" applyBorder="1" applyAlignment="1" applyProtection="1">
      <alignment horizontal="center" vertical="center"/>
      <protection/>
    </xf>
    <xf numFmtId="1" fontId="3" fillId="0" borderId="32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 applyProtection="1">
      <alignment horizontal="center" vertical="center"/>
      <protection/>
    </xf>
    <xf numFmtId="18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3" fillId="0" borderId="49" xfId="0" applyFont="1" applyFill="1" applyBorder="1" applyAlignment="1">
      <alignment/>
    </xf>
    <xf numFmtId="49" fontId="12" fillId="0" borderId="47" xfId="0" applyNumberFormat="1" applyFont="1" applyFill="1" applyBorder="1" applyAlignment="1">
      <alignment vertical="center" wrapText="1"/>
    </xf>
    <xf numFmtId="49" fontId="12" fillId="0" borderId="42" xfId="0" applyNumberFormat="1" applyFont="1" applyFill="1" applyBorder="1" applyAlignment="1">
      <alignment vertical="center" wrapText="1"/>
    </xf>
    <xf numFmtId="49" fontId="12" fillId="0" borderId="105" xfId="0" applyNumberFormat="1" applyFont="1" applyFill="1" applyBorder="1" applyAlignment="1">
      <alignment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 wrapText="1"/>
    </xf>
    <xf numFmtId="0" fontId="3" fillId="0" borderId="33" xfId="57" applyFont="1" applyFill="1" applyBorder="1" applyAlignment="1">
      <alignment horizontal="center" vertical="center" wrapText="1"/>
      <protection/>
    </xf>
    <xf numFmtId="0" fontId="4" fillId="0" borderId="74" xfId="0" applyFont="1" applyFill="1" applyBorder="1" applyAlignment="1">
      <alignment horizontal="center" vertical="center" wrapText="1"/>
    </xf>
    <xf numFmtId="0" fontId="7" fillId="0" borderId="13" xfId="53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91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42" xfId="53" applyNumberFormat="1" applyFont="1" applyBorder="1" applyAlignment="1">
      <alignment horizontal="left" vertical="center" wrapText="1"/>
      <protection/>
    </xf>
    <xf numFmtId="0" fontId="14" fillId="0" borderId="123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77" fillId="0" borderId="130" xfId="0" applyFont="1" applyBorder="1" applyAlignment="1">
      <alignment horizontal="center" vertical="center" wrapText="1"/>
    </xf>
    <xf numFmtId="0" fontId="77" fillId="0" borderId="71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122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1" fontId="2" fillId="0" borderId="133" xfId="0" applyNumberFormat="1" applyFont="1" applyBorder="1" applyAlignment="1">
      <alignment horizontal="center" vertical="center" wrapText="1"/>
    </xf>
    <xf numFmtId="1" fontId="14" fillId="0" borderId="134" xfId="0" applyNumberFormat="1" applyFont="1" applyBorder="1" applyAlignment="1">
      <alignment horizontal="center" vertical="center" wrapText="1"/>
    </xf>
    <xf numFmtId="1" fontId="14" fillId="0" borderId="135" xfId="0" applyNumberFormat="1" applyFont="1" applyBorder="1" applyAlignment="1">
      <alignment horizontal="center" vertical="center" wrapText="1"/>
    </xf>
    <xf numFmtId="0" fontId="7" fillId="0" borderId="91" xfId="53" applyFont="1" applyBorder="1" applyAlignment="1">
      <alignment horizontal="center" vertical="center" wrapText="1"/>
      <protection/>
    </xf>
    <xf numFmtId="0" fontId="14" fillId="0" borderId="130" xfId="0" applyFont="1" applyBorder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131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32" xfId="0" applyFont="1" applyBorder="1" applyAlignment="1">
      <alignment wrapText="1"/>
    </xf>
    <xf numFmtId="0" fontId="14" fillId="0" borderId="62" xfId="0" applyFont="1" applyBorder="1" applyAlignment="1">
      <alignment wrapText="1"/>
    </xf>
    <xf numFmtId="0" fontId="14" fillId="0" borderId="122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91" xfId="53" applyFont="1" applyBorder="1" applyAlignment="1">
      <alignment horizontal="center" vertical="center" wrapText="1"/>
      <protection/>
    </xf>
    <xf numFmtId="0" fontId="14" fillId="0" borderId="71" xfId="0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14" fillId="0" borderId="132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49" fontId="2" fillId="0" borderId="91" xfId="53" applyNumberFormat="1" applyFont="1" applyBorder="1" applyAlignment="1">
      <alignment horizontal="left" vertical="center" wrapText="1"/>
      <protection/>
    </xf>
    <xf numFmtId="0" fontId="14" fillId="0" borderId="130" xfId="0" applyFont="1" applyBorder="1" applyAlignment="1">
      <alignment vertical="center" wrapText="1"/>
    </xf>
    <xf numFmtId="0" fontId="14" fillId="0" borderId="7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14" fillId="0" borderId="122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49" fontId="2" fillId="0" borderId="42" xfId="53" applyNumberFormat="1" applyFont="1" applyBorder="1" applyAlignment="1" applyProtection="1">
      <alignment horizontal="left" vertical="center" wrapText="1"/>
      <protection locked="0"/>
    </xf>
    <xf numFmtId="0" fontId="14" fillId="0" borderId="123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77" fillId="0" borderId="123" xfId="0" applyNumberFormat="1" applyFont="1" applyFill="1" applyBorder="1" applyAlignment="1">
      <alignment horizontal="center" vertical="center" wrapText="1"/>
    </xf>
    <xf numFmtId="1" fontId="77" fillId="0" borderId="4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14" fillId="0" borderId="135" xfId="0" applyFont="1" applyBorder="1" applyAlignment="1">
      <alignment horizontal="center" wrapText="1"/>
    </xf>
    <xf numFmtId="0" fontId="14" fillId="0" borderId="1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/>
    </xf>
    <xf numFmtId="0" fontId="2" fillId="0" borderId="73" xfId="0" applyFont="1" applyBorder="1" applyAlignment="1">
      <alignment horizontal="center" vertical="center" textRotation="90"/>
    </xf>
    <xf numFmtId="0" fontId="2" fillId="0" borderId="133" xfId="0" applyFont="1" applyBorder="1" applyAlignment="1">
      <alignment horizontal="center" vertical="center" wrapText="1"/>
    </xf>
    <xf numFmtId="0" fontId="77" fillId="0" borderId="134" xfId="0" applyFont="1" applyBorder="1" applyAlignment="1">
      <alignment horizontal="center" vertical="center" wrapText="1"/>
    </xf>
    <xf numFmtId="0" fontId="77" fillId="0" borderId="135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7" fillId="0" borderId="91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14" fillId="0" borderId="134" xfId="0" applyFont="1" applyFill="1" applyBorder="1" applyAlignment="1">
      <alignment horizontal="center" vertical="center" wrapText="1"/>
    </xf>
    <xf numFmtId="0" fontId="14" fillId="0" borderId="135" xfId="0" applyFont="1" applyFill="1" applyBorder="1" applyAlignment="1">
      <alignment horizontal="center" vertical="center" wrapText="1"/>
    </xf>
    <xf numFmtId="49" fontId="2" fillId="0" borderId="123" xfId="53" applyNumberFormat="1" applyFont="1" applyBorder="1" applyAlignment="1" applyProtection="1">
      <alignment horizontal="left" vertical="center" wrapText="1"/>
      <protection locked="0"/>
    </xf>
    <xf numFmtId="49" fontId="2" fillId="0" borderId="49" xfId="53" applyNumberFormat="1" applyFont="1" applyBorder="1" applyAlignment="1" applyProtection="1">
      <alignment horizontal="left" vertical="center" wrapText="1"/>
      <protection locked="0"/>
    </xf>
    <xf numFmtId="0" fontId="14" fillId="0" borderId="134" xfId="0" applyFont="1" applyBorder="1" applyAlignment="1">
      <alignment horizontal="center" vertical="center" wrapText="1"/>
    </xf>
    <xf numFmtId="0" fontId="14" fillId="0" borderId="13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center" vertical="center" wrapText="1"/>
    </xf>
    <xf numFmtId="0" fontId="14" fillId="0" borderId="137" xfId="0" applyFont="1" applyFill="1" applyBorder="1" applyAlignment="1">
      <alignment horizontal="center" vertical="center" wrapText="1"/>
    </xf>
    <xf numFmtId="0" fontId="14" fillId="0" borderId="138" xfId="0" applyFont="1" applyFill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wrapText="1"/>
    </xf>
    <xf numFmtId="0" fontId="14" fillId="0" borderId="138" xfId="0" applyFont="1" applyBorder="1" applyAlignment="1">
      <alignment horizontal="center" wrapText="1"/>
    </xf>
    <xf numFmtId="0" fontId="7" fillId="0" borderId="130" xfId="53" applyFont="1" applyBorder="1" applyAlignment="1">
      <alignment horizontal="center" vertical="center" wrapText="1"/>
      <protection/>
    </xf>
    <xf numFmtId="0" fontId="7" fillId="0" borderId="71" xfId="53" applyFont="1" applyBorder="1" applyAlignment="1">
      <alignment horizontal="center" vertical="center" wrapText="1"/>
      <protection/>
    </xf>
    <xf numFmtId="0" fontId="7" fillId="0" borderId="13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32" xfId="53" applyFont="1" applyBorder="1" applyAlignment="1">
      <alignment horizontal="center" vertical="center" wrapText="1"/>
      <protection/>
    </xf>
    <xf numFmtId="0" fontId="7" fillId="0" borderId="62" xfId="53" applyFont="1" applyBorder="1" applyAlignment="1">
      <alignment horizontal="center" vertical="center" wrapText="1"/>
      <protection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48" xfId="53" applyFont="1" applyBorder="1" applyAlignment="1">
      <alignment horizontal="center" vertical="center" wrapText="1"/>
      <protection/>
    </xf>
    <xf numFmtId="0" fontId="77" fillId="0" borderId="137" xfId="0" applyFont="1" applyFill="1" applyBorder="1" applyAlignment="1">
      <alignment horizontal="center" vertical="center" wrapText="1"/>
    </xf>
    <xf numFmtId="0" fontId="77" fillId="0" borderId="138" xfId="0" applyFont="1" applyFill="1" applyBorder="1" applyAlignment="1">
      <alignment horizontal="center" vertical="center" wrapText="1"/>
    </xf>
    <xf numFmtId="0" fontId="7" fillId="0" borderId="42" xfId="53" applyFont="1" applyFill="1" applyBorder="1" applyAlignment="1">
      <alignment horizontal="center" vertical="center" wrapText="1"/>
      <protection/>
    </xf>
    <xf numFmtId="0" fontId="2" fillId="0" borderId="123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77" fillId="0" borderId="140" xfId="0" applyFont="1" applyFill="1" applyBorder="1" applyAlignment="1">
      <alignment horizontal="center" vertical="center" wrapText="1"/>
    </xf>
    <xf numFmtId="0" fontId="77" fillId="0" borderId="134" xfId="0" applyFont="1" applyFill="1" applyBorder="1" applyAlignment="1">
      <alignment horizontal="center" vertical="center" wrapText="1"/>
    </xf>
    <xf numFmtId="0" fontId="77" fillId="0" borderId="135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49" fontId="7" fillId="0" borderId="91" xfId="53" applyNumberFormat="1" applyFont="1" applyBorder="1" applyAlignment="1">
      <alignment horizontal="center" vertical="center" wrapText="1"/>
      <protection/>
    </xf>
    <xf numFmtId="0" fontId="0" fillId="0" borderId="126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2" fillId="0" borderId="42" xfId="53" applyFont="1" applyBorder="1" applyAlignment="1">
      <alignment horizontal="center" vertical="center" wrapText="1"/>
      <protection/>
    </xf>
    <xf numFmtId="0" fontId="2" fillId="0" borderId="12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42" xfId="53" applyFont="1" applyFill="1" applyBorder="1" applyAlignment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22" xfId="0" applyFont="1" applyFill="1" applyBorder="1" applyAlignment="1" applyProtection="1">
      <alignment horizontal="right" vertical="center"/>
      <protection/>
    </xf>
    <xf numFmtId="0" fontId="0" fillId="0" borderId="122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82" fontId="3" fillId="0" borderId="142" xfId="0" applyNumberFormat="1" applyFont="1" applyFill="1" applyBorder="1" applyAlignment="1">
      <alignment horizontal="center" vertical="center" wrapText="1"/>
    </xf>
    <xf numFmtId="182" fontId="3" fillId="0" borderId="143" xfId="0" applyNumberFormat="1" applyFont="1" applyFill="1" applyBorder="1" applyAlignment="1">
      <alignment horizontal="center" vertical="center" wrapText="1"/>
    </xf>
    <xf numFmtId="182" fontId="3" fillId="0" borderId="144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45" xfId="0" applyNumberFormat="1" applyFont="1" applyFill="1" applyBorder="1" applyAlignment="1" applyProtection="1">
      <alignment horizontal="center" vertical="center"/>
      <protection/>
    </xf>
    <xf numFmtId="180" fontId="3" fillId="0" borderId="61" xfId="0" applyNumberFormat="1" applyFont="1" applyFill="1" applyBorder="1" applyAlignment="1" applyProtection="1">
      <alignment horizontal="center" vertical="center"/>
      <protection/>
    </xf>
    <xf numFmtId="49" fontId="4" fillId="0" borderId="72" xfId="0" applyNumberFormat="1" applyFont="1" applyFill="1" applyBorder="1" applyAlignment="1">
      <alignment horizontal="center" vertical="center" wrapText="1"/>
    </xf>
    <xf numFmtId="49" fontId="4" fillId="0" borderId="86" xfId="0" applyNumberFormat="1" applyFont="1" applyFill="1" applyBorder="1" applyAlignment="1">
      <alignment horizontal="center" vertical="center" wrapText="1"/>
    </xf>
    <xf numFmtId="49" fontId="4" fillId="0" borderId="95" xfId="0" applyNumberFormat="1" applyFont="1" applyFill="1" applyBorder="1" applyAlignment="1">
      <alignment horizontal="center" vertical="center" wrapText="1"/>
    </xf>
    <xf numFmtId="0" fontId="3" fillId="0" borderId="125" xfId="57" applyNumberFormat="1" applyFont="1" applyFill="1" applyBorder="1" applyAlignment="1" applyProtection="1">
      <alignment horizontal="left" vertical="center" wrapText="1"/>
      <protection/>
    </xf>
    <xf numFmtId="0" fontId="3" fillId="0" borderId="123" xfId="57" applyNumberFormat="1" applyFont="1" applyFill="1" applyBorder="1" applyAlignment="1" applyProtection="1">
      <alignment horizontal="left" vertical="center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72" xfId="0" applyNumberFormat="1" applyFont="1" applyFill="1" applyBorder="1" applyAlignment="1" applyProtection="1">
      <alignment horizontal="center" vertical="center"/>
      <protection/>
    </xf>
    <xf numFmtId="0" fontId="4" fillId="0" borderId="86" xfId="0" applyNumberFormat="1" applyFont="1" applyFill="1" applyBorder="1" applyAlignment="1" applyProtection="1">
      <alignment horizontal="center" vertical="center"/>
      <protection/>
    </xf>
    <xf numFmtId="0" fontId="4" fillId="0" borderId="9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 applyProtection="1">
      <alignment horizontal="left" vertical="center"/>
      <protection/>
    </xf>
    <xf numFmtId="49" fontId="3" fillId="0" borderId="122" xfId="0" applyNumberFormat="1" applyFont="1" applyFill="1" applyBorder="1" applyAlignment="1" applyProtection="1">
      <alignment horizontal="left" vertical="center"/>
      <protection/>
    </xf>
    <xf numFmtId="49" fontId="3" fillId="0" borderId="125" xfId="0" applyNumberFormat="1" applyFont="1" applyFill="1" applyBorder="1" applyAlignment="1" applyProtection="1">
      <alignment horizontal="left" vertical="center"/>
      <protection/>
    </xf>
    <xf numFmtId="49" fontId="3" fillId="0" borderId="85" xfId="0" applyNumberFormat="1" applyFont="1" applyFill="1" applyBorder="1" applyAlignment="1" applyProtection="1">
      <alignment horizontal="left" vertical="center"/>
      <protection/>
    </xf>
    <xf numFmtId="0" fontId="4" fillId="0" borderId="72" xfId="57" applyFont="1" applyFill="1" applyBorder="1" applyAlignment="1">
      <alignment horizontal="center" vertical="center" wrapText="1"/>
      <protection/>
    </xf>
    <xf numFmtId="0" fontId="4" fillId="0" borderId="95" xfId="57" applyFont="1" applyFill="1" applyBorder="1" applyAlignment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0" fontId="3" fillId="0" borderId="147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54" xfId="0" applyNumberFormat="1" applyFont="1" applyFill="1" applyBorder="1" applyAlignment="1" applyProtection="1">
      <alignment horizontal="left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72" xfId="0" applyNumberFormat="1" applyFont="1" applyFill="1" applyBorder="1" applyAlignment="1" applyProtection="1">
      <alignment horizontal="center" vertical="center" wrapText="1"/>
      <protection/>
    </xf>
    <xf numFmtId="180" fontId="3" fillId="0" borderId="86" xfId="0" applyNumberFormat="1" applyFont="1" applyFill="1" applyBorder="1" applyAlignment="1" applyProtection="1">
      <alignment horizontal="center" vertical="center" wrapText="1"/>
      <protection/>
    </xf>
    <xf numFmtId="180" fontId="3" fillId="0" borderId="95" xfId="0" applyNumberFormat="1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8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 applyProtection="1">
      <alignment horizontal="center" vertical="center"/>
      <protection/>
    </xf>
    <xf numFmtId="180" fontId="4" fillId="0" borderId="72" xfId="0" applyNumberFormat="1" applyFont="1" applyFill="1" applyBorder="1" applyAlignment="1" applyProtection="1">
      <alignment horizontal="center" vertical="center"/>
      <protection/>
    </xf>
    <xf numFmtId="180" fontId="4" fillId="0" borderId="86" xfId="0" applyNumberFormat="1" applyFont="1" applyFill="1" applyBorder="1" applyAlignment="1" applyProtection="1">
      <alignment horizontal="center" vertical="center"/>
      <protection/>
    </xf>
    <xf numFmtId="180" fontId="4" fillId="0" borderId="95" xfId="0" applyNumberFormat="1" applyFont="1" applyFill="1" applyBorder="1" applyAlignment="1" applyProtection="1">
      <alignment horizontal="center" vertical="center"/>
      <protection/>
    </xf>
    <xf numFmtId="180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6" xfId="0" applyNumberFormat="1" applyFont="1" applyFill="1" applyBorder="1" applyAlignment="1" applyProtection="1">
      <alignment horizontal="center" vertical="center"/>
      <protection/>
    </xf>
    <xf numFmtId="180" fontId="3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150" xfId="0" applyFont="1" applyFill="1" applyBorder="1" applyAlignment="1">
      <alignment horizontal="center" vertical="center" wrapText="1"/>
    </xf>
    <xf numFmtId="0" fontId="4" fillId="0" borderId="151" xfId="0" applyFont="1" applyFill="1" applyBorder="1" applyAlignment="1">
      <alignment horizontal="center" vertical="center" wrapText="1"/>
    </xf>
    <xf numFmtId="49" fontId="4" fillId="0" borderId="151" xfId="0" applyNumberFormat="1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 applyProtection="1">
      <alignment horizontal="center" vertical="center" wrapText="1"/>
      <protection/>
    </xf>
    <xf numFmtId="182" fontId="28" fillId="0" borderId="21" xfId="0" applyNumberFormat="1" applyFont="1" applyFill="1" applyBorder="1" applyAlignment="1">
      <alignment horizontal="center" vertical="center" wrapText="1"/>
    </xf>
    <xf numFmtId="182" fontId="28" fillId="0" borderId="8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3" fillId="0" borderId="152" xfId="0" applyFont="1" applyFill="1" applyBorder="1" applyAlignment="1">
      <alignment horizontal="center" wrapText="1"/>
    </xf>
    <xf numFmtId="0" fontId="3" fillId="0" borderId="153" xfId="0" applyFont="1" applyFill="1" applyBorder="1" applyAlignment="1">
      <alignment horizontal="center" wrapText="1"/>
    </xf>
    <xf numFmtId="0" fontId="3" fillId="0" borderId="148" xfId="0" applyFont="1" applyFill="1" applyBorder="1" applyAlignment="1">
      <alignment horizontal="center" wrapText="1"/>
    </xf>
    <xf numFmtId="181" fontId="4" fillId="0" borderId="72" xfId="0" applyNumberFormat="1" applyFont="1" applyFill="1" applyBorder="1" applyAlignment="1" applyProtection="1">
      <alignment horizontal="center" vertical="center"/>
      <protection/>
    </xf>
    <xf numFmtId="181" fontId="4" fillId="0" borderId="86" xfId="0" applyNumberFormat="1" applyFont="1" applyFill="1" applyBorder="1" applyAlignment="1" applyProtection="1">
      <alignment horizontal="center" vertical="center"/>
      <protection/>
    </xf>
    <xf numFmtId="181" fontId="4" fillId="0" borderId="151" xfId="0" applyNumberFormat="1" applyFont="1" applyFill="1" applyBorder="1" applyAlignment="1" applyProtection="1">
      <alignment horizontal="center" vertical="center"/>
      <protection/>
    </xf>
    <xf numFmtId="181" fontId="4" fillId="0" borderId="95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49" fontId="3" fillId="0" borderId="112" xfId="0" applyNumberFormat="1" applyFont="1" applyFill="1" applyBorder="1" applyAlignment="1">
      <alignment horizontal="left" vertical="center" wrapText="1"/>
    </xf>
    <xf numFmtId="49" fontId="3" fillId="0" borderId="125" xfId="0" applyNumberFormat="1" applyFont="1" applyFill="1" applyBorder="1" applyAlignment="1">
      <alignment horizontal="left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180" fontId="4" fillId="0" borderId="151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16" xfId="0" applyNumberFormat="1" applyFont="1" applyFill="1" applyBorder="1" applyAlignment="1" applyProtection="1">
      <alignment horizontal="center" vertical="center" wrapText="1"/>
      <protection/>
    </xf>
    <xf numFmtId="180" fontId="3" fillId="0" borderId="59" xfId="0" applyNumberFormat="1" applyFont="1" applyFill="1" applyBorder="1" applyAlignment="1" applyProtection="1">
      <alignment horizontal="center" vertical="center" wrapText="1"/>
      <protection/>
    </xf>
    <xf numFmtId="18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5" xfId="0" applyNumberFormat="1" applyFont="1" applyFill="1" applyBorder="1" applyAlignment="1" applyProtection="1">
      <alignment horizontal="center" vertical="center" wrapText="1"/>
      <protection/>
    </xf>
    <xf numFmtId="180" fontId="3" fillId="0" borderId="156" xfId="0" applyNumberFormat="1" applyFont="1" applyFill="1" applyBorder="1" applyAlignment="1" applyProtection="1">
      <alignment horizontal="center" vertical="center" wrapText="1"/>
      <protection/>
    </xf>
    <xf numFmtId="0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8" xfId="0" applyNumberFormat="1" applyFont="1" applyFill="1" applyBorder="1" applyAlignment="1" applyProtection="1">
      <alignment horizontal="center" vertical="top" wrapText="1"/>
      <protection/>
    </xf>
    <xf numFmtId="180" fontId="3" fillId="0" borderId="143" xfId="0" applyNumberFormat="1" applyFont="1" applyFill="1" applyBorder="1" applyAlignment="1" applyProtection="1">
      <alignment horizontal="center" vertical="top" wrapText="1"/>
      <protection/>
    </xf>
    <xf numFmtId="180" fontId="3" fillId="0" borderId="159" xfId="0" applyNumberFormat="1" applyFont="1" applyFill="1" applyBorder="1" applyAlignment="1" applyProtection="1">
      <alignment horizontal="center" vertical="top" wrapText="1"/>
      <protection/>
    </xf>
    <xf numFmtId="180" fontId="3" fillId="0" borderId="83" xfId="0" applyNumberFormat="1" applyFont="1" applyFill="1" applyBorder="1" applyAlignment="1" applyProtection="1">
      <alignment horizontal="center" vertical="top" wrapText="1"/>
      <protection/>
    </xf>
    <xf numFmtId="180" fontId="3" fillId="0" borderId="122" xfId="0" applyNumberFormat="1" applyFont="1" applyFill="1" applyBorder="1" applyAlignment="1" applyProtection="1">
      <alignment horizontal="center" vertical="top" wrapText="1"/>
      <protection/>
    </xf>
    <xf numFmtId="180" fontId="3" fillId="0" borderId="69" xfId="0" applyNumberFormat="1" applyFont="1" applyFill="1" applyBorder="1" applyAlignment="1" applyProtection="1">
      <alignment horizontal="center" vertical="top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>
      <alignment horizontal="center" wrapText="1"/>
    </xf>
    <xf numFmtId="0" fontId="4" fillId="0" borderId="86" xfId="0" applyFont="1" applyFill="1" applyBorder="1" applyAlignment="1">
      <alignment horizontal="center" wrapText="1"/>
    </xf>
    <xf numFmtId="0" fontId="4" fillId="0" borderId="95" xfId="0" applyFont="1" applyFill="1" applyBorder="1" applyAlignment="1">
      <alignment horizontal="center" wrapText="1"/>
    </xf>
    <xf numFmtId="49" fontId="3" fillId="0" borderId="123" xfId="0" applyNumberFormat="1" applyFont="1" applyFill="1" applyBorder="1" applyAlignment="1">
      <alignment horizontal="left" vertical="center" wrapText="1"/>
    </xf>
    <xf numFmtId="182" fontId="4" fillId="0" borderId="74" xfId="0" applyNumberFormat="1" applyFont="1" applyFill="1" applyBorder="1" applyAlignment="1" applyProtection="1">
      <alignment horizontal="center" vertical="center" wrapText="1"/>
      <protection/>
    </xf>
    <xf numFmtId="0" fontId="3" fillId="0" borderId="160" xfId="0" applyFont="1" applyFill="1" applyBorder="1" applyAlignment="1" applyProtection="1">
      <alignment horizontal="center" vertical="center"/>
      <protection/>
    </xf>
    <xf numFmtId="0" fontId="3" fillId="0" borderId="161" xfId="0" applyFont="1" applyFill="1" applyBorder="1" applyAlignment="1" applyProtection="1">
      <alignment horizontal="center" vertical="center"/>
      <protection/>
    </xf>
    <xf numFmtId="0" fontId="3" fillId="0" borderId="162" xfId="0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79" xfId="0" applyNumberFormat="1" applyFont="1" applyFill="1" applyBorder="1" applyAlignment="1" applyProtection="1">
      <alignment horizontal="left" vertical="center"/>
      <protection/>
    </xf>
    <xf numFmtId="0" fontId="11" fillId="0" borderId="72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3" xfId="0" applyFont="1" applyFill="1" applyBorder="1" applyAlignment="1" applyProtection="1">
      <alignment horizontal="center" vertical="center"/>
      <protection/>
    </xf>
    <xf numFmtId="0" fontId="3" fillId="0" borderId="164" xfId="0" applyFont="1" applyFill="1" applyBorder="1" applyAlignment="1" applyProtection="1">
      <alignment horizontal="center" vertical="center"/>
      <protection/>
    </xf>
    <xf numFmtId="0" fontId="3" fillId="0" borderId="165" xfId="0" applyFont="1" applyFill="1" applyBorder="1" applyAlignment="1" applyProtection="1">
      <alignment horizontal="center" vertical="center"/>
      <protection/>
    </xf>
    <xf numFmtId="0" fontId="3" fillId="0" borderId="166" xfId="0" applyFont="1" applyFill="1" applyBorder="1" applyAlignment="1">
      <alignment horizontal="center" wrapText="1"/>
    </xf>
    <xf numFmtId="0" fontId="3" fillId="0" borderId="167" xfId="0" applyFont="1" applyFill="1" applyBorder="1" applyAlignment="1">
      <alignment horizontal="center" wrapText="1"/>
    </xf>
    <xf numFmtId="0" fontId="3" fillId="0" borderId="16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0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80" fontId="3" fillId="0" borderId="142" xfId="0" applyNumberFormat="1" applyFont="1" applyFill="1" applyBorder="1" applyAlignment="1" applyProtection="1">
      <alignment horizontal="center" vertical="center" wrapText="1"/>
      <protection/>
    </xf>
    <xf numFmtId="180" fontId="3" fillId="0" borderId="143" xfId="0" applyNumberFormat="1" applyFont="1" applyFill="1" applyBorder="1" applyAlignment="1" applyProtection="1">
      <alignment horizontal="center" vertical="center" wrapText="1"/>
      <protection/>
    </xf>
    <xf numFmtId="180" fontId="3" fillId="0" borderId="144" xfId="0" applyNumberFormat="1" applyFont="1" applyFill="1" applyBorder="1" applyAlignment="1" applyProtection="1">
      <alignment horizontal="center" vertical="center" wrapText="1"/>
      <protection/>
    </xf>
    <xf numFmtId="180" fontId="3" fillId="0" borderId="35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46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2" t="s">
        <v>88</v>
      </c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2"/>
      <c r="AL2" s="682"/>
      <c r="AM2" s="682"/>
      <c r="AN2" s="682"/>
      <c r="AO2" s="681"/>
      <c r="AP2" s="681"/>
      <c r="AQ2" s="681"/>
      <c r="AR2" s="681"/>
      <c r="AS2" s="681"/>
      <c r="AT2" s="681"/>
      <c r="AU2" s="681"/>
      <c r="AV2" s="681"/>
      <c r="AW2" s="681"/>
      <c r="AX2" s="681"/>
      <c r="AY2" s="681"/>
      <c r="AZ2" s="681"/>
      <c r="BA2" s="681"/>
    </row>
    <row r="3" spans="1:53" ht="30" customHeight="1">
      <c r="A3" s="615" t="s">
        <v>145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681"/>
      <c r="AP3" s="681"/>
      <c r="AQ3" s="681"/>
      <c r="AR3" s="681"/>
      <c r="AS3" s="681"/>
      <c r="AT3" s="681"/>
      <c r="AU3" s="681"/>
      <c r="AV3" s="681"/>
      <c r="AW3" s="681"/>
      <c r="AX3" s="681"/>
      <c r="AY3" s="681"/>
      <c r="AZ3" s="681"/>
      <c r="BA3" s="681"/>
    </row>
    <row r="4" spans="1:53" ht="27" customHeight="1">
      <c r="A4" s="615" t="s">
        <v>146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84" t="s">
        <v>1</v>
      </c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684"/>
      <c r="AL4" s="684"/>
      <c r="AM4" s="684"/>
      <c r="AN4" s="684"/>
      <c r="AO4" s="681"/>
      <c r="AP4" s="681"/>
      <c r="AQ4" s="681"/>
      <c r="AR4" s="681"/>
      <c r="AS4" s="681"/>
      <c r="AT4" s="681"/>
      <c r="AU4" s="681"/>
      <c r="AV4" s="681"/>
      <c r="AW4" s="681"/>
      <c r="AX4" s="681"/>
      <c r="AY4" s="681"/>
      <c r="AZ4" s="681"/>
      <c r="BA4" s="681"/>
    </row>
    <row r="5" spans="1:53" ht="26.25" customHeight="1">
      <c r="A5" s="631" t="s">
        <v>334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633" t="s">
        <v>144</v>
      </c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3"/>
    </row>
    <row r="6" spans="1:53" s="2" customFormat="1" ht="23.25" customHeight="1">
      <c r="A6" s="632" t="s">
        <v>335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3"/>
    </row>
    <row r="7" spans="1:53" s="2" customFormat="1" ht="22.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</row>
    <row r="8" spans="1:53" s="2" customFormat="1" ht="27" customHeight="1">
      <c r="A8" s="615" t="s">
        <v>0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85" t="s">
        <v>98</v>
      </c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6"/>
      <c r="AE8" s="686"/>
      <c r="AF8" s="686"/>
      <c r="AG8" s="686"/>
      <c r="AH8" s="686"/>
      <c r="AI8" s="686"/>
      <c r="AJ8" s="686"/>
      <c r="AK8" s="686"/>
      <c r="AL8" s="686"/>
      <c r="AM8" s="686"/>
      <c r="AN8" s="629" t="s">
        <v>192</v>
      </c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</row>
    <row r="9" spans="1:53" s="2" customFormat="1" ht="27.75" customHeight="1">
      <c r="A9" s="615" t="s">
        <v>147</v>
      </c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33" t="s">
        <v>97</v>
      </c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</row>
    <row r="10" spans="16:53" s="2" customFormat="1" ht="27.75" customHeight="1">
      <c r="P10" s="633" t="s">
        <v>320</v>
      </c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635"/>
      <c r="AF10" s="635"/>
      <c r="AG10" s="635"/>
      <c r="AH10" s="635"/>
      <c r="AI10" s="635"/>
      <c r="AJ10" s="635"/>
      <c r="AK10" s="635"/>
      <c r="AL10" s="78"/>
      <c r="AM10" s="78"/>
      <c r="AN10" s="634" t="s">
        <v>96</v>
      </c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</row>
    <row r="11" spans="16:53" s="2" customFormat="1" ht="27.75" customHeight="1">
      <c r="P11" s="633" t="s">
        <v>132</v>
      </c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35"/>
      <c r="AH11" s="635"/>
      <c r="AI11" s="635"/>
      <c r="AJ11" s="635"/>
      <c r="AK11" s="636"/>
      <c r="AL11" s="78"/>
      <c r="AM11" s="78"/>
      <c r="AN11" s="603"/>
      <c r="AO11" s="603"/>
      <c r="AP11" s="603"/>
      <c r="AQ11" s="603"/>
      <c r="AR11" s="603"/>
      <c r="AS11" s="603"/>
      <c r="AT11" s="603"/>
      <c r="AU11" s="603"/>
      <c r="AV11" s="603"/>
      <c r="AW11" s="603"/>
      <c r="AX11" s="603"/>
      <c r="AY11" s="603"/>
      <c r="AZ11" s="603"/>
      <c r="BA11" s="603"/>
    </row>
    <row r="12" spans="16:53" s="2" customFormat="1" ht="27.75" customHeight="1">
      <c r="P12" s="636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  <c r="AL12" s="77"/>
      <c r="AM12" s="77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</row>
    <row r="13" spans="16:53" s="2" customFormat="1" ht="57" customHeight="1">
      <c r="P13" s="628" t="s">
        <v>256</v>
      </c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55"/>
      <c r="AP13" s="655"/>
      <c r="AQ13" s="655"/>
      <c r="AR13" s="655"/>
      <c r="AS13" s="655"/>
      <c r="AT13" s="655"/>
      <c r="AU13" s="655"/>
      <c r="AV13" s="655"/>
      <c r="AW13" s="655"/>
      <c r="AX13" s="655"/>
      <c r="AY13" s="655"/>
      <c r="AZ13" s="655"/>
      <c r="BA13" s="655"/>
    </row>
    <row r="14" spans="16:53" s="2" customFormat="1" ht="10.5" customHeight="1">
      <c r="P14" s="601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  <c r="AK14" s="602"/>
      <c r="AL14" s="602"/>
      <c r="AM14" s="602"/>
      <c r="AN14" s="603"/>
      <c r="AO14" s="603"/>
      <c r="AP14" s="603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</row>
    <row r="15" spans="16:53" s="2" customFormat="1" ht="3" customHeight="1"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</row>
    <row r="16" spans="16:53" s="2" customFormat="1" ht="25.5">
      <c r="P16" s="599" t="s">
        <v>95</v>
      </c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41:53" s="2" customFormat="1" ht="18.75"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1:53" s="2" customFormat="1" ht="22.5">
      <c r="A18" s="656" t="s">
        <v>321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656"/>
      <c r="AQ18" s="656"/>
      <c r="AR18" s="656"/>
      <c r="AS18" s="656"/>
      <c r="AT18" s="656"/>
      <c r="AU18" s="656"/>
      <c r="AV18" s="656"/>
      <c r="AW18" s="656"/>
      <c r="AX18" s="656"/>
      <c r="AY18" s="656"/>
      <c r="AZ18" s="656"/>
      <c r="BA18" s="656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662" t="s">
        <v>2</v>
      </c>
      <c r="B20" s="570" t="s">
        <v>3</v>
      </c>
      <c r="C20" s="571"/>
      <c r="D20" s="571"/>
      <c r="E20" s="572"/>
      <c r="F20" s="570" t="s">
        <v>4</v>
      </c>
      <c r="G20" s="571"/>
      <c r="H20" s="571"/>
      <c r="I20" s="572"/>
      <c r="J20" s="596" t="s">
        <v>5</v>
      </c>
      <c r="K20" s="597"/>
      <c r="L20" s="597"/>
      <c r="M20" s="597"/>
      <c r="N20" s="596" t="s">
        <v>6</v>
      </c>
      <c r="O20" s="597"/>
      <c r="P20" s="597"/>
      <c r="Q20" s="597"/>
      <c r="R20" s="598"/>
      <c r="S20" s="596" t="s">
        <v>7</v>
      </c>
      <c r="T20" s="604"/>
      <c r="U20" s="604"/>
      <c r="V20" s="604"/>
      <c r="W20" s="598"/>
      <c r="X20" s="596" t="s">
        <v>8</v>
      </c>
      <c r="Y20" s="597"/>
      <c r="Z20" s="597"/>
      <c r="AA20" s="598"/>
      <c r="AB20" s="570" t="s">
        <v>9</v>
      </c>
      <c r="AC20" s="571"/>
      <c r="AD20" s="571"/>
      <c r="AE20" s="572"/>
      <c r="AF20" s="570" t="s">
        <v>10</v>
      </c>
      <c r="AG20" s="571"/>
      <c r="AH20" s="571"/>
      <c r="AI20" s="572"/>
      <c r="AJ20" s="596" t="s">
        <v>11</v>
      </c>
      <c r="AK20" s="604"/>
      <c r="AL20" s="604"/>
      <c r="AM20" s="604"/>
      <c r="AN20" s="598"/>
      <c r="AO20" s="596" t="s">
        <v>12</v>
      </c>
      <c r="AP20" s="597"/>
      <c r="AQ20" s="597"/>
      <c r="AR20" s="597"/>
      <c r="AS20" s="593" t="s">
        <v>13</v>
      </c>
      <c r="AT20" s="594"/>
      <c r="AU20" s="594"/>
      <c r="AV20" s="594"/>
      <c r="AW20" s="595"/>
      <c r="AX20" s="596" t="s">
        <v>14</v>
      </c>
      <c r="AY20" s="597"/>
      <c r="AZ20" s="597"/>
      <c r="BA20" s="598"/>
    </row>
    <row r="21" spans="1:53" s="72" customFormat="1" ht="20.25" customHeight="1" thickBot="1">
      <c r="A21" s="663"/>
      <c r="B21" s="361">
        <v>1</v>
      </c>
      <c r="C21" s="73">
        <v>2</v>
      </c>
      <c r="D21" s="73">
        <v>3</v>
      </c>
      <c r="E21" s="362">
        <v>4</v>
      </c>
      <c r="F21" s="361">
        <v>5</v>
      </c>
      <c r="G21" s="73">
        <v>6</v>
      </c>
      <c r="H21" s="73">
        <v>7</v>
      </c>
      <c r="I21" s="362">
        <v>8</v>
      </c>
      <c r="J21" s="361">
        <v>9</v>
      </c>
      <c r="K21" s="73">
        <v>10</v>
      </c>
      <c r="L21" s="73">
        <v>11</v>
      </c>
      <c r="M21" s="363">
        <v>12</v>
      </c>
      <c r="N21" s="361">
        <v>13</v>
      </c>
      <c r="O21" s="73">
        <v>14</v>
      </c>
      <c r="P21" s="73">
        <v>15</v>
      </c>
      <c r="Q21" s="73">
        <v>16</v>
      </c>
      <c r="R21" s="362">
        <v>17</v>
      </c>
      <c r="S21" s="361">
        <v>18</v>
      </c>
      <c r="T21" s="73">
        <v>19</v>
      </c>
      <c r="U21" s="73">
        <v>20</v>
      </c>
      <c r="V21" s="73">
        <v>21</v>
      </c>
      <c r="W21" s="362">
        <v>22</v>
      </c>
      <c r="X21" s="361">
        <v>23</v>
      </c>
      <c r="Y21" s="73">
        <v>24</v>
      </c>
      <c r="Z21" s="73">
        <v>25</v>
      </c>
      <c r="AA21" s="362">
        <v>26</v>
      </c>
      <c r="AB21" s="361">
        <v>27</v>
      </c>
      <c r="AC21" s="73">
        <v>28</v>
      </c>
      <c r="AD21" s="73">
        <v>29</v>
      </c>
      <c r="AE21" s="362">
        <v>30</v>
      </c>
      <c r="AF21" s="361">
        <v>31</v>
      </c>
      <c r="AG21" s="73">
        <v>32</v>
      </c>
      <c r="AH21" s="73">
        <v>33</v>
      </c>
      <c r="AI21" s="362">
        <v>34</v>
      </c>
      <c r="AJ21" s="361">
        <v>35</v>
      </c>
      <c r="AK21" s="73">
        <v>36</v>
      </c>
      <c r="AL21" s="73">
        <v>37</v>
      </c>
      <c r="AM21" s="73">
        <v>38</v>
      </c>
      <c r="AN21" s="362">
        <v>39</v>
      </c>
      <c r="AO21" s="361">
        <v>40</v>
      </c>
      <c r="AP21" s="73">
        <v>41</v>
      </c>
      <c r="AQ21" s="73">
        <v>42</v>
      </c>
      <c r="AR21" s="363">
        <v>43</v>
      </c>
      <c r="AS21" s="361">
        <v>44</v>
      </c>
      <c r="AT21" s="73">
        <v>45</v>
      </c>
      <c r="AU21" s="73">
        <v>46</v>
      </c>
      <c r="AV21" s="73">
        <v>47</v>
      </c>
      <c r="AW21" s="362">
        <v>48</v>
      </c>
      <c r="AX21" s="361">
        <v>49</v>
      </c>
      <c r="AY21" s="73">
        <v>50</v>
      </c>
      <c r="AZ21" s="73">
        <v>51</v>
      </c>
      <c r="BA21" s="362">
        <v>52</v>
      </c>
    </row>
    <row r="22" spans="1:53" ht="19.5" customHeight="1">
      <c r="A22" s="364">
        <v>1</v>
      </c>
      <c r="B22" s="365" t="s">
        <v>229</v>
      </c>
      <c r="C22" s="366" t="s">
        <v>229</v>
      </c>
      <c r="D22" s="366" t="s">
        <v>229</v>
      </c>
      <c r="E22" s="367" t="s">
        <v>229</v>
      </c>
      <c r="F22" s="365" t="s">
        <v>229</v>
      </c>
      <c r="G22" s="366" t="s">
        <v>229</v>
      </c>
      <c r="H22" s="366" t="s">
        <v>229</v>
      </c>
      <c r="I22" s="367" t="s">
        <v>229</v>
      </c>
      <c r="J22" s="365" t="s">
        <v>229</v>
      </c>
      <c r="K22" s="366" t="s">
        <v>229</v>
      </c>
      <c r="L22" s="366" t="s">
        <v>229</v>
      </c>
      <c r="M22" s="367" t="s">
        <v>229</v>
      </c>
      <c r="N22" s="365" t="s">
        <v>229</v>
      </c>
      <c r="O22" s="366" t="s">
        <v>229</v>
      </c>
      <c r="P22" s="366" t="s">
        <v>229</v>
      </c>
      <c r="Q22" s="366" t="s">
        <v>15</v>
      </c>
      <c r="R22" s="367" t="s">
        <v>15</v>
      </c>
      <c r="S22" s="365" t="s">
        <v>16</v>
      </c>
      <c r="T22" s="366" t="s">
        <v>229</v>
      </c>
      <c r="U22" s="366" t="s">
        <v>229</v>
      </c>
      <c r="V22" s="366" t="s">
        <v>229</v>
      </c>
      <c r="W22" s="367" t="s">
        <v>229</v>
      </c>
      <c r="X22" s="365" t="s">
        <v>229</v>
      </c>
      <c r="Y22" s="366" t="s">
        <v>229</v>
      </c>
      <c r="Z22" s="366" t="s">
        <v>229</v>
      </c>
      <c r="AA22" s="367" t="s">
        <v>229</v>
      </c>
      <c r="AB22" s="365" t="s">
        <v>229</v>
      </c>
      <c r="AC22" s="366" t="s">
        <v>277</v>
      </c>
      <c r="AD22" s="366" t="s">
        <v>16</v>
      </c>
      <c r="AE22" s="368" t="s">
        <v>17</v>
      </c>
      <c r="AF22" s="365" t="s">
        <v>17</v>
      </c>
      <c r="AG22" s="366" t="s">
        <v>229</v>
      </c>
      <c r="AH22" s="366" t="s">
        <v>229</v>
      </c>
      <c r="AI22" s="367" t="s">
        <v>229</v>
      </c>
      <c r="AJ22" s="366" t="s">
        <v>229</v>
      </c>
      <c r="AK22" s="366" t="s">
        <v>229</v>
      </c>
      <c r="AL22" s="366" t="s">
        <v>229</v>
      </c>
      <c r="AM22" s="366" t="s">
        <v>229</v>
      </c>
      <c r="AN22" s="367" t="s">
        <v>229</v>
      </c>
      <c r="AO22" s="369" t="s">
        <v>229</v>
      </c>
      <c r="AP22" s="366" t="s">
        <v>15</v>
      </c>
      <c r="AQ22" s="366" t="s">
        <v>15</v>
      </c>
      <c r="AR22" s="367" t="s">
        <v>16</v>
      </c>
      <c r="AS22" s="365" t="s">
        <v>16</v>
      </c>
      <c r="AT22" s="366" t="s">
        <v>16</v>
      </c>
      <c r="AU22" s="366" t="s">
        <v>16</v>
      </c>
      <c r="AV22" s="366" t="s">
        <v>16</v>
      </c>
      <c r="AW22" s="367" t="s">
        <v>16</v>
      </c>
      <c r="AX22" s="369" t="s">
        <v>16</v>
      </c>
      <c r="AY22" s="366" t="s">
        <v>16</v>
      </c>
      <c r="AZ22" s="366" t="s">
        <v>16</v>
      </c>
      <c r="BA22" s="367" t="s">
        <v>16</v>
      </c>
    </row>
    <row r="23" spans="1:53" ht="19.5" customHeight="1">
      <c r="A23" s="370">
        <v>2</v>
      </c>
      <c r="B23" s="371" t="s">
        <v>229</v>
      </c>
      <c r="C23" s="135" t="s">
        <v>229</v>
      </c>
      <c r="D23" s="135" t="s">
        <v>229</v>
      </c>
      <c r="E23" s="372" t="s">
        <v>229</v>
      </c>
      <c r="F23" s="371" t="s">
        <v>229</v>
      </c>
      <c r="G23" s="135" t="s">
        <v>229</v>
      </c>
      <c r="H23" s="135" t="s">
        <v>229</v>
      </c>
      <c r="I23" s="372" t="s">
        <v>229</v>
      </c>
      <c r="J23" s="371" t="s">
        <v>229</v>
      </c>
      <c r="K23" s="135" t="s">
        <v>229</v>
      </c>
      <c r="L23" s="135" t="s">
        <v>229</v>
      </c>
      <c r="M23" s="372" t="s">
        <v>229</v>
      </c>
      <c r="N23" s="371" t="s">
        <v>229</v>
      </c>
      <c r="O23" s="135" t="s">
        <v>229</v>
      </c>
      <c r="P23" s="135" t="s">
        <v>229</v>
      </c>
      <c r="Q23" s="135" t="s">
        <v>15</v>
      </c>
      <c r="R23" s="372" t="s">
        <v>15</v>
      </c>
      <c r="S23" s="371" t="s">
        <v>16</v>
      </c>
      <c r="T23" s="135" t="s">
        <v>229</v>
      </c>
      <c r="U23" s="135" t="s">
        <v>229</v>
      </c>
      <c r="V23" s="135" t="s">
        <v>229</v>
      </c>
      <c r="W23" s="372" t="s">
        <v>229</v>
      </c>
      <c r="X23" s="371" t="s">
        <v>229</v>
      </c>
      <c r="Y23" s="135" t="s">
        <v>229</v>
      </c>
      <c r="Z23" s="135" t="s">
        <v>229</v>
      </c>
      <c r="AA23" s="372" t="s">
        <v>229</v>
      </c>
      <c r="AB23" s="371" t="s">
        <v>229</v>
      </c>
      <c r="AC23" s="168" t="s">
        <v>277</v>
      </c>
      <c r="AD23" s="135" t="s">
        <v>17</v>
      </c>
      <c r="AE23" s="160" t="s">
        <v>17</v>
      </c>
      <c r="AF23" s="371" t="s">
        <v>17</v>
      </c>
      <c r="AG23" s="135" t="s">
        <v>229</v>
      </c>
      <c r="AH23" s="135" t="s">
        <v>229</v>
      </c>
      <c r="AI23" s="160" t="s">
        <v>229</v>
      </c>
      <c r="AJ23" s="371" t="s">
        <v>229</v>
      </c>
      <c r="AK23" s="135" t="s">
        <v>229</v>
      </c>
      <c r="AL23" s="135" t="s">
        <v>229</v>
      </c>
      <c r="AM23" s="135" t="s">
        <v>229</v>
      </c>
      <c r="AN23" s="372" t="s">
        <v>229</v>
      </c>
      <c r="AO23" s="373" t="s">
        <v>229</v>
      </c>
      <c r="AP23" s="135" t="s">
        <v>15</v>
      </c>
      <c r="AQ23" s="135" t="s">
        <v>15</v>
      </c>
      <c r="AR23" s="372" t="s">
        <v>16</v>
      </c>
      <c r="AS23" s="374" t="s">
        <v>16</v>
      </c>
      <c r="AT23" s="174" t="s">
        <v>16</v>
      </c>
      <c r="AU23" s="135" t="s">
        <v>16</v>
      </c>
      <c r="AV23" s="135" t="s">
        <v>16</v>
      </c>
      <c r="AW23" s="372" t="s">
        <v>16</v>
      </c>
      <c r="AX23" s="375" t="s">
        <v>16</v>
      </c>
      <c r="AY23" s="135" t="s">
        <v>16</v>
      </c>
      <c r="AZ23" s="135" t="s">
        <v>16</v>
      </c>
      <c r="BA23" s="372" t="s">
        <v>16</v>
      </c>
    </row>
    <row r="24" spans="1:53" ht="19.5" customHeight="1">
      <c r="A24" s="370">
        <v>3</v>
      </c>
      <c r="B24" s="371" t="s">
        <v>229</v>
      </c>
      <c r="C24" s="135" t="s">
        <v>229</v>
      </c>
      <c r="D24" s="135" t="s">
        <v>229</v>
      </c>
      <c r="E24" s="372" t="s">
        <v>229</v>
      </c>
      <c r="F24" s="371" t="s">
        <v>229</v>
      </c>
      <c r="G24" s="135" t="s">
        <v>229</v>
      </c>
      <c r="H24" s="135" t="s">
        <v>229</v>
      </c>
      <c r="I24" s="372" t="s">
        <v>229</v>
      </c>
      <c r="J24" s="371" t="s">
        <v>229</v>
      </c>
      <c r="K24" s="135" t="s">
        <v>229</v>
      </c>
      <c r="L24" s="135" t="s">
        <v>229</v>
      </c>
      <c r="M24" s="372" t="s">
        <v>229</v>
      </c>
      <c r="N24" s="371" t="s">
        <v>229</v>
      </c>
      <c r="O24" s="135" t="s">
        <v>229</v>
      </c>
      <c r="P24" s="135" t="s">
        <v>229</v>
      </c>
      <c r="Q24" s="135" t="s">
        <v>15</v>
      </c>
      <c r="R24" s="372" t="s">
        <v>15</v>
      </c>
      <c r="S24" s="371" t="s">
        <v>16</v>
      </c>
      <c r="T24" s="135" t="s">
        <v>229</v>
      </c>
      <c r="U24" s="135" t="s">
        <v>229</v>
      </c>
      <c r="V24" s="135" t="s">
        <v>229</v>
      </c>
      <c r="W24" s="372" t="s">
        <v>229</v>
      </c>
      <c r="X24" s="371" t="s">
        <v>229</v>
      </c>
      <c r="Y24" s="135" t="s">
        <v>229</v>
      </c>
      <c r="Z24" s="135" t="s">
        <v>229</v>
      </c>
      <c r="AA24" s="372" t="s">
        <v>229</v>
      </c>
      <c r="AB24" s="371" t="s">
        <v>229</v>
      </c>
      <c r="AC24" s="135" t="s">
        <v>16</v>
      </c>
      <c r="AD24" s="135" t="s">
        <v>17</v>
      </c>
      <c r="AE24" s="160" t="s">
        <v>17</v>
      </c>
      <c r="AF24" s="371" t="s">
        <v>17</v>
      </c>
      <c r="AG24" s="135" t="s">
        <v>229</v>
      </c>
      <c r="AH24" s="135" t="s">
        <v>229</v>
      </c>
      <c r="AI24" s="160" t="s">
        <v>229</v>
      </c>
      <c r="AJ24" s="371" t="s">
        <v>229</v>
      </c>
      <c r="AK24" s="135" t="s">
        <v>229</v>
      </c>
      <c r="AL24" s="135" t="s">
        <v>229</v>
      </c>
      <c r="AM24" s="135" t="s">
        <v>229</v>
      </c>
      <c r="AN24" s="372" t="s">
        <v>229</v>
      </c>
      <c r="AO24" s="373" t="s">
        <v>229</v>
      </c>
      <c r="AP24" s="135" t="s">
        <v>15</v>
      </c>
      <c r="AQ24" s="135" t="s">
        <v>15</v>
      </c>
      <c r="AR24" s="372" t="s">
        <v>16</v>
      </c>
      <c r="AS24" s="371" t="s">
        <v>16</v>
      </c>
      <c r="AT24" s="135" t="s">
        <v>16</v>
      </c>
      <c r="AU24" s="135" t="s">
        <v>16</v>
      </c>
      <c r="AV24" s="135" t="s">
        <v>16</v>
      </c>
      <c r="AW24" s="372" t="s">
        <v>16</v>
      </c>
      <c r="AX24" s="373" t="s">
        <v>16</v>
      </c>
      <c r="AY24" s="135" t="s">
        <v>16</v>
      </c>
      <c r="AZ24" s="135" t="s">
        <v>16</v>
      </c>
      <c r="BA24" s="372" t="s">
        <v>16</v>
      </c>
    </row>
    <row r="25" spans="1:53" ht="19.5" customHeight="1" thickBot="1">
      <c r="A25" s="376">
        <v>4</v>
      </c>
      <c r="B25" s="377" t="s">
        <v>229</v>
      </c>
      <c r="C25" s="158" t="s">
        <v>229</v>
      </c>
      <c r="D25" s="158" t="s">
        <v>229</v>
      </c>
      <c r="E25" s="378" t="s">
        <v>229</v>
      </c>
      <c r="F25" s="377" t="s">
        <v>229</v>
      </c>
      <c r="G25" s="158" t="s">
        <v>229</v>
      </c>
      <c r="H25" s="158" t="s">
        <v>229</v>
      </c>
      <c r="I25" s="378" t="s">
        <v>229</v>
      </c>
      <c r="J25" s="377" t="s">
        <v>229</v>
      </c>
      <c r="K25" s="158" t="s">
        <v>229</v>
      </c>
      <c r="L25" s="158" t="s">
        <v>229</v>
      </c>
      <c r="M25" s="378" t="s">
        <v>229</v>
      </c>
      <c r="N25" s="377" t="s">
        <v>229</v>
      </c>
      <c r="O25" s="158" t="s">
        <v>229</v>
      </c>
      <c r="P25" s="158" t="s">
        <v>229</v>
      </c>
      <c r="Q25" s="158" t="s">
        <v>15</v>
      </c>
      <c r="R25" s="378" t="s">
        <v>15</v>
      </c>
      <c r="S25" s="377" t="s">
        <v>16</v>
      </c>
      <c r="T25" s="158" t="s">
        <v>229</v>
      </c>
      <c r="U25" s="158" t="s">
        <v>229</v>
      </c>
      <c r="V25" s="158" t="s">
        <v>229</v>
      </c>
      <c r="W25" s="378" t="s">
        <v>229</v>
      </c>
      <c r="X25" s="377" t="s">
        <v>229</v>
      </c>
      <c r="Y25" s="158" t="s">
        <v>229</v>
      </c>
      <c r="Z25" s="158" t="s">
        <v>229</v>
      </c>
      <c r="AA25" s="379" t="s">
        <v>229</v>
      </c>
      <c r="AB25" s="377" t="s">
        <v>229</v>
      </c>
      <c r="AC25" s="158" t="s">
        <v>16</v>
      </c>
      <c r="AD25" s="158" t="s">
        <v>229</v>
      </c>
      <c r="AE25" s="379" t="s">
        <v>229</v>
      </c>
      <c r="AF25" s="377" t="s">
        <v>229</v>
      </c>
      <c r="AG25" s="158" t="s">
        <v>229</v>
      </c>
      <c r="AH25" s="158" t="s">
        <v>15</v>
      </c>
      <c r="AI25" s="379" t="s">
        <v>15</v>
      </c>
      <c r="AJ25" s="377" t="s">
        <v>17</v>
      </c>
      <c r="AK25" s="158" t="s">
        <v>17</v>
      </c>
      <c r="AL25" s="158" t="s">
        <v>17</v>
      </c>
      <c r="AM25" s="158" t="s">
        <v>18</v>
      </c>
      <c r="AN25" s="378" t="s">
        <v>18</v>
      </c>
      <c r="AO25" s="380" t="s">
        <v>18</v>
      </c>
      <c r="AP25" s="158" t="s">
        <v>18</v>
      </c>
      <c r="AQ25" s="158" t="s">
        <v>230</v>
      </c>
      <c r="AR25" s="378"/>
      <c r="AS25" s="573"/>
      <c r="AT25" s="574"/>
      <c r="AU25" s="574"/>
      <c r="AV25" s="574"/>
      <c r="AW25" s="575"/>
      <c r="AX25" s="716"/>
      <c r="AY25" s="717"/>
      <c r="AZ25" s="717"/>
      <c r="BA25" s="718"/>
    </row>
    <row r="26" spans="1:53" ht="19.5" customHeight="1">
      <c r="A26" s="344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2"/>
      <c r="AG26" s="382"/>
      <c r="AH26" s="382"/>
      <c r="AI26" s="382"/>
      <c r="AJ26" s="381"/>
      <c r="AK26" s="381"/>
      <c r="AL26" s="381"/>
      <c r="AM26" s="381"/>
      <c r="AN26" s="381"/>
      <c r="AO26" s="381"/>
      <c r="AP26" s="381"/>
      <c r="AQ26" s="381"/>
      <c r="AR26" s="381"/>
      <c r="AS26" s="383"/>
      <c r="AT26" s="66"/>
      <c r="AU26" s="66"/>
      <c r="AV26" s="66"/>
      <c r="AW26" s="66"/>
      <c r="AX26" s="66"/>
      <c r="AY26" s="66"/>
      <c r="AZ26" s="66"/>
      <c r="BA26" s="66"/>
    </row>
    <row r="27" spans="1:53" s="4" customFormat="1" ht="21" customHeight="1">
      <c r="A27" s="588" t="s">
        <v>281</v>
      </c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  <c r="AC27" s="588"/>
      <c r="AD27" s="588"/>
      <c r="AE27" s="588"/>
      <c r="AF27" s="588"/>
      <c r="AG27" s="588"/>
      <c r="AH27" s="588"/>
      <c r="AI27" s="588"/>
      <c r="AJ27" s="588"/>
      <c r="AK27" s="588"/>
      <c r="AL27" s="588"/>
      <c r="AM27" s="588"/>
      <c r="AN27" s="588"/>
      <c r="AO27" s="588"/>
      <c r="AP27" s="588"/>
      <c r="AQ27" s="588"/>
      <c r="AR27" s="588"/>
      <c r="AS27" s="588"/>
      <c r="AT27" s="588"/>
      <c r="AU27" s="588"/>
      <c r="AV27" s="588"/>
      <c r="AW27" s="588"/>
      <c r="AX27" s="588"/>
      <c r="AY27" s="588"/>
      <c r="AZ27" s="588"/>
      <c r="BA27" s="588"/>
    </row>
    <row r="28" spans="48:52" ht="15.75">
      <c r="AV28" s="71"/>
      <c r="AW28" s="71"/>
      <c r="AX28" s="71"/>
      <c r="AY28" s="71"/>
      <c r="AZ28" s="71"/>
    </row>
    <row r="29" spans="1:53" ht="21.75" customHeight="1">
      <c r="A29" s="576" t="s">
        <v>231</v>
      </c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69"/>
      <c r="AA29" s="576" t="s">
        <v>232</v>
      </c>
      <c r="AB29" s="576"/>
      <c r="AC29" s="576"/>
      <c r="AD29" s="576"/>
      <c r="AE29" s="576"/>
      <c r="AF29" s="576"/>
      <c r="AG29" s="576"/>
      <c r="AH29" s="576"/>
      <c r="AI29" s="576"/>
      <c r="AJ29" s="576"/>
      <c r="AK29" s="576"/>
      <c r="AL29" s="576"/>
      <c r="AM29" s="576"/>
      <c r="AN29" s="70"/>
      <c r="AO29" s="576" t="s">
        <v>282</v>
      </c>
      <c r="AP29" s="576"/>
      <c r="AQ29" s="576"/>
      <c r="AR29" s="576"/>
      <c r="AS29" s="576"/>
      <c r="AT29" s="576"/>
      <c r="AU29" s="576"/>
      <c r="AV29" s="576"/>
      <c r="AW29" s="576"/>
      <c r="AX29" s="576"/>
      <c r="AY29" s="576"/>
      <c r="AZ29" s="576"/>
      <c r="BA29" s="576"/>
    </row>
    <row r="30" spans="1:53" ht="11.25" customHeight="1">
      <c r="A30" s="68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2"/>
    </row>
    <row r="31" spans="1:53" ht="22.5" customHeight="1">
      <c r="A31" s="637" t="s">
        <v>2</v>
      </c>
      <c r="B31" s="638"/>
      <c r="C31" s="668" t="s">
        <v>19</v>
      </c>
      <c r="D31" s="659"/>
      <c r="E31" s="659"/>
      <c r="F31" s="638"/>
      <c r="G31" s="619" t="s">
        <v>236</v>
      </c>
      <c r="H31" s="696"/>
      <c r="I31" s="697"/>
      <c r="J31" s="619" t="s">
        <v>20</v>
      </c>
      <c r="K31" s="659"/>
      <c r="L31" s="659"/>
      <c r="M31" s="638"/>
      <c r="N31" s="619" t="s">
        <v>94</v>
      </c>
      <c r="O31" s="659"/>
      <c r="P31" s="638"/>
      <c r="Q31" s="619" t="s">
        <v>280</v>
      </c>
      <c r="R31" s="620"/>
      <c r="S31" s="621"/>
      <c r="T31" s="619" t="s">
        <v>233</v>
      </c>
      <c r="U31" s="659"/>
      <c r="V31" s="638"/>
      <c r="W31" s="619" t="s">
        <v>93</v>
      </c>
      <c r="X31" s="659"/>
      <c r="Y31" s="638"/>
      <c r="Z31" s="384"/>
      <c r="AA31" s="715" t="s">
        <v>92</v>
      </c>
      <c r="AB31" s="644"/>
      <c r="AC31" s="644"/>
      <c r="AD31" s="644"/>
      <c r="AE31" s="644"/>
      <c r="AF31" s="644"/>
      <c r="AG31" s="645"/>
      <c r="AH31" s="568" t="s">
        <v>176</v>
      </c>
      <c r="AI31" s="569"/>
      <c r="AJ31" s="569"/>
      <c r="AK31" s="668" t="s">
        <v>91</v>
      </c>
      <c r="AL31" s="669"/>
      <c r="AM31" s="670"/>
      <c r="AN31" s="385"/>
      <c r="AO31" s="714" t="s">
        <v>284</v>
      </c>
      <c r="AP31" s="714"/>
      <c r="AQ31" s="714"/>
      <c r="AR31" s="714"/>
      <c r="AS31" s="619" t="s">
        <v>283</v>
      </c>
      <c r="AT31" s="659"/>
      <c r="AU31" s="659"/>
      <c r="AV31" s="659"/>
      <c r="AW31" s="638"/>
      <c r="AX31" s="568" t="s">
        <v>176</v>
      </c>
      <c r="AY31" s="568"/>
      <c r="AZ31" s="568"/>
      <c r="BA31" s="713"/>
    </row>
    <row r="32" spans="1:53" ht="15.75" customHeight="1">
      <c r="A32" s="639"/>
      <c r="B32" s="640"/>
      <c r="C32" s="639"/>
      <c r="D32" s="660"/>
      <c r="E32" s="660"/>
      <c r="F32" s="640"/>
      <c r="G32" s="698"/>
      <c r="H32" s="699"/>
      <c r="I32" s="700"/>
      <c r="J32" s="639"/>
      <c r="K32" s="660"/>
      <c r="L32" s="660"/>
      <c r="M32" s="640"/>
      <c r="N32" s="639"/>
      <c r="O32" s="660"/>
      <c r="P32" s="640"/>
      <c r="Q32" s="622"/>
      <c r="R32" s="623"/>
      <c r="S32" s="624"/>
      <c r="T32" s="639"/>
      <c r="U32" s="660"/>
      <c r="V32" s="640"/>
      <c r="W32" s="639"/>
      <c r="X32" s="660"/>
      <c r="Y32" s="640"/>
      <c r="Z32" s="384"/>
      <c r="AA32" s="646"/>
      <c r="AB32" s="647"/>
      <c r="AC32" s="647"/>
      <c r="AD32" s="647"/>
      <c r="AE32" s="647"/>
      <c r="AF32" s="647"/>
      <c r="AG32" s="648"/>
      <c r="AH32" s="569"/>
      <c r="AI32" s="569"/>
      <c r="AJ32" s="569"/>
      <c r="AK32" s="671"/>
      <c r="AL32" s="672"/>
      <c r="AM32" s="673"/>
      <c r="AN32" s="385"/>
      <c r="AO32" s="714"/>
      <c r="AP32" s="714"/>
      <c r="AQ32" s="714"/>
      <c r="AR32" s="714"/>
      <c r="AS32" s="639"/>
      <c r="AT32" s="660"/>
      <c r="AU32" s="660"/>
      <c r="AV32" s="660"/>
      <c r="AW32" s="640"/>
      <c r="AX32" s="568"/>
      <c r="AY32" s="568"/>
      <c r="AZ32" s="568"/>
      <c r="BA32" s="713"/>
    </row>
    <row r="33" spans="1:53" ht="42" customHeight="1">
      <c r="A33" s="641"/>
      <c r="B33" s="642"/>
      <c r="C33" s="641"/>
      <c r="D33" s="661"/>
      <c r="E33" s="661"/>
      <c r="F33" s="642"/>
      <c r="G33" s="701"/>
      <c r="H33" s="702"/>
      <c r="I33" s="703"/>
      <c r="J33" s="641"/>
      <c r="K33" s="661"/>
      <c r="L33" s="661"/>
      <c r="M33" s="642"/>
      <c r="N33" s="641"/>
      <c r="O33" s="661"/>
      <c r="P33" s="642"/>
      <c r="Q33" s="625"/>
      <c r="R33" s="626"/>
      <c r="S33" s="627"/>
      <c r="T33" s="641"/>
      <c r="U33" s="661"/>
      <c r="V33" s="642"/>
      <c r="W33" s="641"/>
      <c r="X33" s="661"/>
      <c r="Y33" s="642"/>
      <c r="Z33" s="384"/>
      <c r="AA33" s="649" t="s">
        <v>234</v>
      </c>
      <c r="AB33" s="650"/>
      <c r="AC33" s="650"/>
      <c r="AD33" s="650"/>
      <c r="AE33" s="650"/>
      <c r="AF33" s="590"/>
      <c r="AG33" s="591"/>
      <c r="AH33" s="652">
        <v>2</v>
      </c>
      <c r="AI33" s="653"/>
      <c r="AJ33" s="654"/>
      <c r="AK33" s="592">
        <v>2</v>
      </c>
      <c r="AL33" s="592"/>
      <c r="AM33" s="592"/>
      <c r="AN33" s="385"/>
      <c r="AO33" s="714"/>
      <c r="AP33" s="714"/>
      <c r="AQ33" s="714"/>
      <c r="AR33" s="714"/>
      <c r="AS33" s="639"/>
      <c r="AT33" s="660"/>
      <c r="AU33" s="660"/>
      <c r="AV33" s="660"/>
      <c r="AW33" s="640"/>
      <c r="AX33" s="568"/>
      <c r="AY33" s="568"/>
      <c r="AZ33" s="568"/>
      <c r="BA33" s="713"/>
    </row>
    <row r="34" spans="1:53" ht="26.25" customHeight="1">
      <c r="A34" s="694">
        <v>1</v>
      </c>
      <c r="B34" s="695"/>
      <c r="C34" s="688">
        <v>33</v>
      </c>
      <c r="D34" s="689"/>
      <c r="E34" s="689"/>
      <c r="F34" s="690"/>
      <c r="G34" s="688">
        <v>5</v>
      </c>
      <c r="H34" s="689"/>
      <c r="I34" s="690"/>
      <c r="J34" s="688">
        <v>2</v>
      </c>
      <c r="K34" s="689"/>
      <c r="L34" s="689"/>
      <c r="M34" s="690"/>
      <c r="N34" s="688"/>
      <c r="O34" s="689"/>
      <c r="P34" s="690"/>
      <c r="Q34" s="706"/>
      <c r="R34" s="707"/>
      <c r="S34" s="708"/>
      <c r="T34" s="688">
        <v>12</v>
      </c>
      <c r="U34" s="704"/>
      <c r="V34" s="705"/>
      <c r="W34" s="688">
        <f>C34+G34+J34+N34+Q34+T34</f>
        <v>52</v>
      </c>
      <c r="X34" s="704"/>
      <c r="Y34" s="709"/>
      <c r="Z34" s="384"/>
      <c r="AA34" s="649" t="s">
        <v>90</v>
      </c>
      <c r="AB34" s="650"/>
      <c r="AC34" s="650"/>
      <c r="AD34" s="650"/>
      <c r="AE34" s="650"/>
      <c r="AF34" s="590"/>
      <c r="AG34" s="591"/>
      <c r="AH34" s="652">
        <v>4</v>
      </c>
      <c r="AI34" s="653"/>
      <c r="AJ34" s="654"/>
      <c r="AK34" s="592">
        <v>3</v>
      </c>
      <c r="AL34" s="592"/>
      <c r="AM34" s="592"/>
      <c r="AN34" s="385"/>
      <c r="AO34" s="714"/>
      <c r="AP34" s="714"/>
      <c r="AQ34" s="714"/>
      <c r="AR34" s="714"/>
      <c r="AS34" s="641"/>
      <c r="AT34" s="661"/>
      <c r="AU34" s="661"/>
      <c r="AV34" s="661"/>
      <c r="AW34" s="642"/>
      <c r="AX34" s="568"/>
      <c r="AY34" s="568"/>
      <c r="AZ34" s="568"/>
      <c r="BA34" s="713"/>
    </row>
    <row r="35" spans="1:53" ht="27" customHeight="1">
      <c r="A35" s="657">
        <v>2</v>
      </c>
      <c r="B35" s="658"/>
      <c r="C35" s="688">
        <v>33</v>
      </c>
      <c r="D35" s="689"/>
      <c r="E35" s="689"/>
      <c r="F35" s="690"/>
      <c r="G35" s="674">
        <v>5</v>
      </c>
      <c r="H35" s="675"/>
      <c r="I35" s="676"/>
      <c r="J35" s="674">
        <v>3</v>
      </c>
      <c r="K35" s="675"/>
      <c r="L35" s="675"/>
      <c r="M35" s="676"/>
      <c r="N35" s="674"/>
      <c r="O35" s="675"/>
      <c r="P35" s="676"/>
      <c r="Q35" s="706"/>
      <c r="R35" s="707"/>
      <c r="S35" s="708"/>
      <c r="T35" s="674">
        <v>11</v>
      </c>
      <c r="U35" s="710"/>
      <c r="V35" s="711"/>
      <c r="W35" s="688">
        <f>C35+G35+J35+N35+Q35+T35</f>
        <v>52</v>
      </c>
      <c r="X35" s="704"/>
      <c r="Y35" s="709"/>
      <c r="Z35" s="384"/>
      <c r="AA35" s="649" t="s">
        <v>235</v>
      </c>
      <c r="AB35" s="677"/>
      <c r="AC35" s="677"/>
      <c r="AD35" s="677"/>
      <c r="AE35" s="677"/>
      <c r="AF35" s="677"/>
      <c r="AG35" s="678"/>
      <c r="AH35" s="577">
        <v>6</v>
      </c>
      <c r="AI35" s="578"/>
      <c r="AJ35" s="579"/>
      <c r="AK35" s="592">
        <v>3</v>
      </c>
      <c r="AL35" s="592"/>
      <c r="AM35" s="592"/>
      <c r="AN35" s="385"/>
      <c r="AO35" s="577">
        <v>1</v>
      </c>
      <c r="AP35" s="578"/>
      <c r="AQ35" s="578"/>
      <c r="AR35" s="579"/>
      <c r="AS35" s="586" t="s">
        <v>279</v>
      </c>
      <c r="AT35" s="586"/>
      <c r="AU35" s="586"/>
      <c r="AV35" s="586"/>
      <c r="AW35" s="586"/>
      <c r="AX35" s="587">
        <v>8</v>
      </c>
      <c r="AY35" s="587"/>
      <c r="AZ35" s="587"/>
      <c r="BA35" s="587"/>
    </row>
    <row r="36" spans="1:53" ht="21.75" customHeight="1">
      <c r="A36" s="657">
        <v>3</v>
      </c>
      <c r="B36" s="658"/>
      <c r="C36" s="688">
        <v>33</v>
      </c>
      <c r="D36" s="689"/>
      <c r="E36" s="689"/>
      <c r="F36" s="690"/>
      <c r="G36" s="674">
        <v>4</v>
      </c>
      <c r="H36" s="675"/>
      <c r="I36" s="676"/>
      <c r="J36" s="674">
        <v>3</v>
      </c>
      <c r="K36" s="675"/>
      <c r="L36" s="675"/>
      <c r="M36" s="676"/>
      <c r="N36" s="674"/>
      <c r="O36" s="675"/>
      <c r="P36" s="676"/>
      <c r="Q36" s="706"/>
      <c r="R36" s="707"/>
      <c r="S36" s="708"/>
      <c r="T36" s="674">
        <v>12</v>
      </c>
      <c r="U36" s="710"/>
      <c r="V36" s="711"/>
      <c r="W36" s="688">
        <f>C36+G36+J36+N36+Q36+T36</f>
        <v>52</v>
      </c>
      <c r="X36" s="704"/>
      <c r="Y36" s="709"/>
      <c r="Z36" s="384"/>
      <c r="AA36" s="643" t="s">
        <v>24</v>
      </c>
      <c r="AB36" s="644"/>
      <c r="AC36" s="644"/>
      <c r="AD36" s="644"/>
      <c r="AE36" s="644"/>
      <c r="AF36" s="644"/>
      <c r="AG36" s="645"/>
      <c r="AH36" s="577">
        <v>8</v>
      </c>
      <c r="AI36" s="610"/>
      <c r="AJ36" s="611"/>
      <c r="AK36" s="592">
        <v>3</v>
      </c>
      <c r="AL36" s="651"/>
      <c r="AM36" s="651"/>
      <c r="AN36" s="385"/>
      <c r="AO36" s="580"/>
      <c r="AP36" s="581"/>
      <c r="AQ36" s="581"/>
      <c r="AR36" s="582"/>
      <c r="AS36" s="586"/>
      <c r="AT36" s="586"/>
      <c r="AU36" s="586"/>
      <c r="AV36" s="586"/>
      <c r="AW36" s="586"/>
      <c r="AX36" s="587"/>
      <c r="AY36" s="587"/>
      <c r="AZ36" s="587"/>
      <c r="BA36" s="587"/>
    </row>
    <row r="37" spans="1:53" ht="25.5" customHeight="1">
      <c r="A37" s="657">
        <v>4</v>
      </c>
      <c r="B37" s="658"/>
      <c r="C37" s="688">
        <v>28</v>
      </c>
      <c r="D37" s="689"/>
      <c r="E37" s="689"/>
      <c r="F37" s="690"/>
      <c r="G37" s="674">
        <v>4</v>
      </c>
      <c r="H37" s="675"/>
      <c r="I37" s="676"/>
      <c r="J37" s="674">
        <v>3</v>
      </c>
      <c r="K37" s="675"/>
      <c r="L37" s="675"/>
      <c r="M37" s="676"/>
      <c r="N37" s="674">
        <v>4</v>
      </c>
      <c r="O37" s="675"/>
      <c r="P37" s="676"/>
      <c r="Q37" s="722">
        <v>1</v>
      </c>
      <c r="R37" s="707"/>
      <c r="S37" s="708"/>
      <c r="T37" s="712">
        <v>2</v>
      </c>
      <c r="U37" s="710"/>
      <c r="V37" s="711"/>
      <c r="W37" s="688">
        <f>C37+G37+J37+N37+Q37+T37</f>
        <v>42</v>
      </c>
      <c r="X37" s="704"/>
      <c r="Y37" s="709"/>
      <c r="Z37" s="384"/>
      <c r="AA37" s="646"/>
      <c r="AB37" s="647"/>
      <c r="AC37" s="647"/>
      <c r="AD37" s="647"/>
      <c r="AE37" s="647"/>
      <c r="AF37" s="647"/>
      <c r="AG37" s="648"/>
      <c r="AH37" s="612"/>
      <c r="AI37" s="613"/>
      <c r="AJ37" s="614"/>
      <c r="AK37" s="651"/>
      <c r="AL37" s="651"/>
      <c r="AM37" s="651"/>
      <c r="AN37" s="386"/>
      <c r="AO37" s="580"/>
      <c r="AP37" s="581"/>
      <c r="AQ37" s="581"/>
      <c r="AR37" s="582"/>
      <c r="AS37" s="586"/>
      <c r="AT37" s="586"/>
      <c r="AU37" s="586"/>
      <c r="AV37" s="586"/>
      <c r="AW37" s="586"/>
      <c r="AX37" s="587"/>
      <c r="AY37" s="587"/>
      <c r="AZ37" s="587"/>
      <c r="BA37" s="587"/>
    </row>
    <row r="38" spans="1:53" ht="34.5" customHeight="1">
      <c r="A38" s="687" t="s">
        <v>21</v>
      </c>
      <c r="B38" s="680"/>
      <c r="C38" s="691">
        <f>SUM(C34:F37)</f>
        <v>127</v>
      </c>
      <c r="D38" s="692"/>
      <c r="E38" s="692"/>
      <c r="F38" s="693"/>
      <c r="G38" s="664">
        <f>SUM(G34:I37)</f>
        <v>18</v>
      </c>
      <c r="H38" s="679"/>
      <c r="I38" s="680"/>
      <c r="J38" s="616">
        <f>SUM(J34:M37)</f>
        <v>11</v>
      </c>
      <c r="K38" s="617"/>
      <c r="L38" s="617"/>
      <c r="M38" s="618"/>
      <c r="N38" s="616">
        <f>SUM(N34:P37)</f>
        <v>4</v>
      </c>
      <c r="O38" s="617"/>
      <c r="P38" s="618"/>
      <c r="Q38" s="719">
        <f>SUM(Q34:S37)</f>
        <v>1</v>
      </c>
      <c r="R38" s="720"/>
      <c r="S38" s="721"/>
      <c r="T38" s="664">
        <f>SUM(T34:V37)</f>
        <v>37</v>
      </c>
      <c r="U38" s="665"/>
      <c r="V38" s="666"/>
      <c r="W38" s="664">
        <f>SUM(W34:Y37)</f>
        <v>198</v>
      </c>
      <c r="X38" s="665"/>
      <c r="Y38" s="666"/>
      <c r="Z38" s="384"/>
      <c r="AA38" s="589"/>
      <c r="AB38" s="590"/>
      <c r="AC38" s="590"/>
      <c r="AD38" s="590"/>
      <c r="AE38" s="590"/>
      <c r="AF38" s="590"/>
      <c r="AG38" s="591"/>
      <c r="AH38" s="605"/>
      <c r="AI38" s="606"/>
      <c r="AJ38" s="607"/>
      <c r="AK38" s="605"/>
      <c r="AL38" s="608"/>
      <c r="AM38" s="609"/>
      <c r="AN38" s="387"/>
      <c r="AO38" s="583"/>
      <c r="AP38" s="584"/>
      <c r="AQ38" s="584"/>
      <c r="AR38" s="585"/>
      <c r="AS38" s="586"/>
      <c r="AT38" s="586"/>
      <c r="AU38" s="586"/>
      <c r="AV38" s="586"/>
      <c r="AW38" s="586"/>
      <c r="AX38" s="587"/>
      <c r="AY38" s="587"/>
      <c r="AZ38" s="587"/>
      <c r="BA38" s="587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79"/>
  <sheetViews>
    <sheetView tabSelected="1"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F17" sqref="F17"/>
    </sheetView>
  </sheetViews>
  <sheetFormatPr defaultColWidth="9.00390625" defaultRowHeight="12.75"/>
  <cols>
    <col min="1" max="1" width="10.75390625" style="99" customWidth="1"/>
    <col min="2" max="2" width="71.25390625" style="109" customWidth="1"/>
    <col min="3" max="3" width="5.25390625" style="110" customWidth="1"/>
    <col min="4" max="4" width="9.375" style="111" customWidth="1"/>
    <col min="5" max="5" width="6.625" style="111" customWidth="1"/>
    <col min="6" max="6" width="6.375" style="110" customWidth="1"/>
    <col min="7" max="7" width="11.25390625" style="111" customWidth="1"/>
    <col min="8" max="8" width="9.75390625" style="110" customWidth="1"/>
    <col min="9" max="9" width="9.625" style="8" customWidth="1"/>
    <col min="10" max="10" width="9.00390625" style="8" customWidth="1"/>
    <col min="11" max="11" width="7.625" style="8" customWidth="1"/>
    <col min="12" max="12" width="9.375" style="8" customWidth="1"/>
    <col min="13" max="13" width="9.00390625" style="97" customWidth="1"/>
    <col min="14" max="14" width="6.875" style="8" customWidth="1"/>
    <col min="15" max="16" width="6.625" style="8" customWidth="1"/>
    <col min="17" max="17" width="6.75390625" style="8" customWidth="1"/>
    <col min="18" max="18" width="6.25390625" style="8" customWidth="1"/>
    <col min="19" max="20" width="6.875" style="8" customWidth="1"/>
    <col min="21" max="21" width="6.75390625" style="8" customWidth="1"/>
    <col min="22" max="22" width="6.25390625" style="8" customWidth="1"/>
    <col min="23" max="27" width="9.125" style="5" hidden="1" customWidth="1"/>
    <col min="28" max="43" width="0" style="5" hidden="1" customWidth="1"/>
    <col min="44" max="44" width="6.625" style="406" hidden="1" customWidth="1"/>
    <col min="45" max="45" width="9.625" style="5" hidden="1" customWidth="1"/>
    <col min="46" max="46" width="14.375" style="457" hidden="1" customWidth="1"/>
    <col min="47" max="47" width="11.75390625" style="457" hidden="1" customWidth="1"/>
    <col min="48" max="48" width="12.75390625" style="457" hidden="1" customWidth="1"/>
    <col min="49" max="49" width="13.625" style="457" hidden="1" customWidth="1"/>
    <col min="50" max="51" width="11.75390625" style="457" hidden="1" customWidth="1"/>
    <col min="52" max="52" width="11.625" style="457" hidden="1" customWidth="1"/>
    <col min="53" max="53" width="12.875" style="457" hidden="1" customWidth="1"/>
    <col min="54" max="16384" width="9.125" style="5" customWidth="1"/>
  </cols>
  <sheetData>
    <row r="1" spans="1:53" s="6" customFormat="1" ht="19.5" customHeight="1" thickBot="1">
      <c r="A1" s="807" t="s">
        <v>330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AR1" s="97"/>
      <c r="AT1" s="183"/>
      <c r="AU1" s="183"/>
      <c r="AV1" s="183"/>
      <c r="AW1" s="183"/>
      <c r="AX1" s="183"/>
      <c r="AY1" s="183"/>
      <c r="AZ1" s="183"/>
      <c r="BA1" s="183"/>
    </row>
    <row r="2" spans="1:53" s="6" customFormat="1" ht="19.5" customHeight="1" thickBot="1">
      <c r="A2" s="822" t="s">
        <v>25</v>
      </c>
      <c r="B2" s="853" t="s">
        <v>26</v>
      </c>
      <c r="C2" s="825" t="s">
        <v>190</v>
      </c>
      <c r="D2" s="826"/>
      <c r="E2" s="826"/>
      <c r="F2" s="827"/>
      <c r="G2" s="774" t="s">
        <v>27</v>
      </c>
      <c r="H2" s="815" t="s">
        <v>108</v>
      </c>
      <c r="I2" s="815"/>
      <c r="J2" s="815"/>
      <c r="K2" s="815"/>
      <c r="L2" s="815"/>
      <c r="M2" s="816"/>
      <c r="N2" s="859" t="s">
        <v>174</v>
      </c>
      <c r="O2" s="860"/>
      <c r="P2" s="860"/>
      <c r="Q2" s="860"/>
      <c r="R2" s="860"/>
      <c r="S2" s="860"/>
      <c r="T2" s="860"/>
      <c r="U2" s="860"/>
      <c r="V2" s="861"/>
      <c r="AR2" s="97"/>
      <c r="AT2" s="183"/>
      <c r="AU2" s="183"/>
      <c r="AV2" s="183"/>
      <c r="AW2" s="183"/>
      <c r="AX2" s="183"/>
      <c r="AY2" s="183"/>
      <c r="AZ2" s="183"/>
      <c r="BA2" s="183"/>
    </row>
    <row r="3" spans="1:53" s="6" customFormat="1" ht="19.5" customHeight="1">
      <c r="A3" s="823"/>
      <c r="B3" s="813"/>
      <c r="C3" s="828"/>
      <c r="D3" s="829"/>
      <c r="E3" s="829"/>
      <c r="F3" s="830"/>
      <c r="G3" s="775"/>
      <c r="H3" s="778" t="s">
        <v>28</v>
      </c>
      <c r="I3" s="813" t="s">
        <v>109</v>
      </c>
      <c r="J3" s="831"/>
      <c r="K3" s="831"/>
      <c r="L3" s="831"/>
      <c r="M3" s="808" t="s">
        <v>29</v>
      </c>
      <c r="N3" s="862" t="s">
        <v>32</v>
      </c>
      <c r="O3" s="863"/>
      <c r="P3" s="863" t="s">
        <v>33</v>
      </c>
      <c r="Q3" s="863"/>
      <c r="R3" s="863" t="s">
        <v>34</v>
      </c>
      <c r="S3" s="863"/>
      <c r="T3" s="863" t="s">
        <v>35</v>
      </c>
      <c r="U3" s="863"/>
      <c r="V3" s="866"/>
      <c r="AR3" s="97"/>
      <c r="AT3" s="183"/>
      <c r="AU3" s="183"/>
      <c r="AV3" s="183"/>
      <c r="AW3" s="183"/>
      <c r="AX3" s="183"/>
      <c r="AY3" s="183"/>
      <c r="AZ3" s="183"/>
      <c r="BA3" s="183"/>
    </row>
    <row r="4" spans="1:53" s="6" customFormat="1" ht="19.5" customHeight="1">
      <c r="A4" s="823"/>
      <c r="B4" s="813"/>
      <c r="C4" s="770" t="s">
        <v>103</v>
      </c>
      <c r="D4" s="770" t="s">
        <v>104</v>
      </c>
      <c r="E4" s="820" t="s">
        <v>105</v>
      </c>
      <c r="F4" s="821"/>
      <c r="G4" s="775"/>
      <c r="H4" s="778"/>
      <c r="I4" s="797" t="s">
        <v>21</v>
      </c>
      <c r="J4" s="865" t="s">
        <v>110</v>
      </c>
      <c r="K4" s="865"/>
      <c r="L4" s="865"/>
      <c r="M4" s="809"/>
      <c r="N4" s="864"/>
      <c r="O4" s="865"/>
      <c r="P4" s="865"/>
      <c r="Q4" s="865"/>
      <c r="R4" s="865"/>
      <c r="S4" s="865"/>
      <c r="T4" s="865"/>
      <c r="U4" s="865"/>
      <c r="V4" s="867"/>
      <c r="AR4" s="97"/>
      <c r="AT4" s="183"/>
      <c r="AU4" s="183"/>
      <c r="AV4" s="183"/>
      <c r="AW4" s="183"/>
      <c r="AX4" s="183"/>
      <c r="AY4" s="183"/>
      <c r="AZ4" s="183"/>
      <c r="BA4" s="183"/>
    </row>
    <row r="5" spans="1:53" s="6" customFormat="1" ht="19.5" customHeight="1">
      <c r="A5" s="823"/>
      <c r="B5" s="813"/>
      <c r="C5" s="778"/>
      <c r="D5" s="778"/>
      <c r="E5" s="817" t="s">
        <v>106</v>
      </c>
      <c r="F5" s="772" t="s">
        <v>107</v>
      </c>
      <c r="G5" s="776"/>
      <c r="H5" s="778"/>
      <c r="I5" s="798"/>
      <c r="J5" s="770" t="s">
        <v>30</v>
      </c>
      <c r="K5" s="770" t="s">
        <v>239</v>
      </c>
      <c r="L5" s="770" t="s">
        <v>31</v>
      </c>
      <c r="M5" s="810"/>
      <c r="N5" s="389">
        <v>1</v>
      </c>
      <c r="O5" s="390">
        <v>2</v>
      </c>
      <c r="P5" s="390">
        <v>3</v>
      </c>
      <c r="Q5" s="390">
        <v>4</v>
      </c>
      <c r="R5" s="390">
        <v>5</v>
      </c>
      <c r="S5" s="390">
        <v>6</v>
      </c>
      <c r="T5" s="390">
        <v>7</v>
      </c>
      <c r="U5" s="390">
        <v>8</v>
      </c>
      <c r="V5" s="391"/>
      <c r="AR5" s="97"/>
      <c r="AT5" s="183"/>
      <c r="AU5" s="183"/>
      <c r="AV5" s="183"/>
      <c r="AW5" s="183"/>
      <c r="AX5" s="183"/>
      <c r="AY5" s="183"/>
      <c r="AZ5" s="183"/>
      <c r="BA5" s="183"/>
    </row>
    <row r="6" spans="1:53" s="6" customFormat="1" ht="19.5" customHeight="1" thickBot="1">
      <c r="A6" s="823"/>
      <c r="B6" s="813"/>
      <c r="C6" s="778"/>
      <c r="D6" s="778"/>
      <c r="E6" s="818"/>
      <c r="F6" s="772"/>
      <c r="G6" s="776"/>
      <c r="H6" s="778"/>
      <c r="I6" s="798"/>
      <c r="J6" s="770"/>
      <c r="K6" s="770"/>
      <c r="L6" s="770"/>
      <c r="M6" s="810"/>
      <c r="N6" s="812" t="s">
        <v>175</v>
      </c>
      <c r="O6" s="813"/>
      <c r="P6" s="813"/>
      <c r="Q6" s="813"/>
      <c r="R6" s="813"/>
      <c r="S6" s="813"/>
      <c r="T6" s="813"/>
      <c r="U6" s="813"/>
      <c r="V6" s="814"/>
      <c r="AR6" s="97"/>
      <c r="AT6" s="723" t="s">
        <v>32</v>
      </c>
      <c r="AU6" s="723"/>
      <c r="AV6" s="723" t="s">
        <v>33</v>
      </c>
      <c r="AW6" s="723"/>
      <c r="AX6" s="723" t="s">
        <v>34</v>
      </c>
      <c r="AY6" s="723"/>
      <c r="AZ6" s="723" t="s">
        <v>35</v>
      </c>
      <c r="BA6" s="723"/>
    </row>
    <row r="7" spans="1:53" s="6" customFormat="1" ht="22.5" customHeight="1" thickBot="1">
      <c r="A7" s="824"/>
      <c r="B7" s="854"/>
      <c r="C7" s="779"/>
      <c r="D7" s="779"/>
      <c r="E7" s="819"/>
      <c r="F7" s="773"/>
      <c r="G7" s="777"/>
      <c r="H7" s="779"/>
      <c r="I7" s="799"/>
      <c r="J7" s="771"/>
      <c r="K7" s="771"/>
      <c r="L7" s="771"/>
      <c r="M7" s="811"/>
      <c r="N7" s="392">
        <v>15</v>
      </c>
      <c r="O7" s="393">
        <v>18</v>
      </c>
      <c r="P7" s="393">
        <v>15</v>
      </c>
      <c r="Q7" s="393">
        <v>18</v>
      </c>
      <c r="R7" s="393">
        <v>15</v>
      </c>
      <c r="S7" s="393">
        <v>18</v>
      </c>
      <c r="T7" s="393">
        <v>15</v>
      </c>
      <c r="U7" s="393">
        <v>13</v>
      </c>
      <c r="V7" s="394"/>
      <c r="AC7" s="781" t="s">
        <v>32</v>
      </c>
      <c r="AD7" s="766"/>
      <c r="AE7" s="766"/>
      <c r="AF7" s="766" t="s">
        <v>33</v>
      </c>
      <c r="AG7" s="766"/>
      <c r="AH7" s="766"/>
      <c r="AI7" s="766" t="s">
        <v>34</v>
      </c>
      <c r="AJ7" s="766"/>
      <c r="AK7" s="766"/>
      <c r="AL7" s="766" t="s">
        <v>35</v>
      </c>
      <c r="AM7" s="766"/>
      <c r="AN7" s="780"/>
      <c r="AR7" s="97"/>
      <c r="AT7" s="183">
        <v>1</v>
      </c>
      <c r="AU7" s="183">
        <v>2</v>
      </c>
      <c r="AV7" s="183">
        <v>3</v>
      </c>
      <c r="AW7" s="183">
        <v>4</v>
      </c>
      <c r="AX7" s="183">
        <v>5</v>
      </c>
      <c r="AY7" s="183">
        <v>6</v>
      </c>
      <c r="AZ7" s="183">
        <v>7</v>
      </c>
      <c r="BA7" s="183">
        <v>8</v>
      </c>
    </row>
    <row r="8" spans="1:53" s="6" customFormat="1" ht="19.5" customHeight="1" thickBot="1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  <c r="H8" s="125">
        <v>8</v>
      </c>
      <c r="I8" s="125">
        <v>9</v>
      </c>
      <c r="J8" s="125">
        <v>10</v>
      </c>
      <c r="K8" s="125">
        <v>11</v>
      </c>
      <c r="L8" s="125">
        <v>12</v>
      </c>
      <c r="M8" s="131">
        <v>13</v>
      </c>
      <c r="N8" s="129">
        <v>14</v>
      </c>
      <c r="O8" s="125">
        <v>15</v>
      </c>
      <c r="P8" s="125">
        <v>17</v>
      </c>
      <c r="Q8" s="125">
        <v>18</v>
      </c>
      <c r="R8" s="125">
        <v>20</v>
      </c>
      <c r="S8" s="125">
        <v>21</v>
      </c>
      <c r="T8" s="125">
        <v>23</v>
      </c>
      <c r="U8" s="125">
        <v>25</v>
      </c>
      <c r="V8" s="130">
        <v>26</v>
      </c>
      <c r="W8" s="6" t="s">
        <v>32</v>
      </c>
      <c r="X8" s="6" t="s">
        <v>33</v>
      </c>
      <c r="Y8" s="6" t="s">
        <v>34</v>
      </c>
      <c r="Z8" s="6" t="s">
        <v>35</v>
      </c>
      <c r="AC8" s="740"/>
      <c r="AD8" s="724"/>
      <c r="AE8" s="724"/>
      <c r="AF8" s="724"/>
      <c r="AG8" s="724"/>
      <c r="AH8" s="724"/>
      <c r="AI8" s="724"/>
      <c r="AJ8" s="724"/>
      <c r="AK8" s="724"/>
      <c r="AL8" s="724"/>
      <c r="AM8" s="724"/>
      <c r="AN8" s="754"/>
      <c r="AR8" s="97"/>
      <c r="AT8" s="183"/>
      <c r="AU8" s="183"/>
      <c r="AV8" s="183"/>
      <c r="AW8" s="183"/>
      <c r="AX8" s="183"/>
      <c r="AY8" s="183"/>
      <c r="AZ8" s="183"/>
      <c r="BA8" s="183"/>
    </row>
    <row r="9" spans="1:53" s="6" customFormat="1" ht="19.5" customHeight="1" thickBot="1">
      <c r="A9" s="767" t="s">
        <v>131</v>
      </c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9"/>
      <c r="AC9" s="126">
        <v>1</v>
      </c>
      <c r="AD9" s="81" t="s">
        <v>166</v>
      </c>
      <c r="AE9" s="81" t="s">
        <v>167</v>
      </c>
      <c r="AF9" s="81">
        <v>3</v>
      </c>
      <c r="AG9" s="81" t="s">
        <v>168</v>
      </c>
      <c r="AH9" s="81" t="s">
        <v>169</v>
      </c>
      <c r="AI9" s="81">
        <v>5</v>
      </c>
      <c r="AJ9" s="81" t="s">
        <v>170</v>
      </c>
      <c r="AK9" s="81" t="s">
        <v>171</v>
      </c>
      <c r="AL9" s="81">
        <v>7</v>
      </c>
      <c r="AM9" s="81" t="s">
        <v>172</v>
      </c>
      <c r="AN9" s="127" t="s">
        <v>173</v>
      </c>
      <c r="AR9" s="97"/>
      <c r="AT9" s="183"/>
      <c r="AU9" s="183"/>
      <c r="AV9" s="183"/>
      <c r="AW9" s="183"/>
      <c r="AX9" s="183"/>
      <c r="AY9" s="183"/>
      <c r="AZ9" s="183"/>
      <c r="BA9" s="183"/>
    </row>
    <row r="10" spans="1:53" s="6" customFormat="1" ht="19.5" customHeight="1" thickBot="1">
      <c r="A10" s="767" t="s">
        <v>257</v>
      </c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R10" s="97"/>
      <c r="AT10" s="183"/>
      <c r="AU10" s="183"/>
      <c r="AV10" s="183"/>
      <c r="AW10" s="183"/>
      <c r="AX10" s="183"/>
      <c r="AY10" s="183"/>
      <c r="AZ10" s="183"/>
      <c r="BA10" s="183"/>
    </row>
    <row r="11" spans="1:53" s="6" customFormat="1" ht="19.5" customHeight="1">
      <c r="A11" s="62" t="s">
        <v>111</v>
      </c>
      <c r="B11" s="267" t="s">
        <v>314</v>
      </c>
      <c r="C11" s="270"/>
      <c r="D11" s="223" t="s">
        <v>22</v>
      </c>
      <c r="E11" s="223"/>
      <c r="F11" s="207"/>
      <c r="G11" s="349">
        <v>1.5</v>
      </c>
      <c r="H11" s="221">
        <f>G11*30</f>
        <v>45</v>
      </c>
      <c r="I11" s="175">
        <f>J11+K11+L11</f>
        <v>15</v>
      </c>
      <c r="J11" s="203">
        <v>7</v>
      </c>
      <c r="K11" s="204"/>
      <c r="L11" s="204">
        <v>8</v>
      </c>
      <c r="M11" s="141">
        <f>H11-I11</f>
        <v>30</v>
      </c>
      <c r="N11" s="103">
        <v>1</v>
      </c>
      <c r="O11" s="104"/>
      <c r="P11" s="222"/>
      <c r="Q11" s="222"/>
      <c r="R11" s="222"/>
      <c r="S11" s="222"/>
      <c r="T11" s="222"/>
      <c r="U11" s="222"/>
      <c r="V11" s="143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R11" s="97"/>
      <c r="AT11" s="183" t="b">
        <f aca="true" t="shared" si="0" ref="AT11:BA11">ISBLANK(N11)</f>
        <v>0</v>
      </c>
      <c r="AU11" s="183" t="b">
        <f t="shared" si="0"/>
        <v>1</v>
      </c>
      <c r="AV11" s="183" t="b">
        <f t="shared" si="0"/>
        <v>1</v>
      </c>
      <c r="AW11" s="183" t="b">
        <f t="shared" si="0"/>
        <v>1</v>
      </c>
      <c r="AX11" s="183" t="b">
        <f t="shared" si="0"/>
        <v>1</v>
      </c>
      <c r="AY11" s="183" t="b">
        <f t="shared" si="0"/>
        <v>1</v>
      </c>
      <c r="AZ11" s="183" t="b">
        <f t="shared" si="0"/>
        <v>1</v>
      </c>
      <c r="BA11" s="183" t="b">
        <f t="shared" si="0"/>
        <v>1</v>
      </c>
    </row>
    <row r="12" spans="1:53" s="8" customFormat="1" ht="19.5" customHeight="1">
      <c r="A12" s="44" t="s">
        <v>112</v>
      </c>
      <c r="B12" s="186" t="s">
        <v>37</v>
      </c>
      <c r="C12" s="85">
        <v>1</v>
      </c>
      <c r="D12" s="7"/>
      <c r="E12" s="7"/>
      <c r="F12" s="292"/>
      <c r="G12" s="427">
        <v>4</v>
      </c>
      <c r="H12" s="179">
        <f>G12*30</f>
        <v>120</v>
      </c>
      <c r="I12" s="7">
        <f>J12+L12</f>
        <v>45</v>
      </c>
      <c r="J12" s="7">
        <v>30</v>
      </c>
      <c r="K12" s="7"/>
      <c r="L12" s="7">
        <v>15</v>
      </c>
      <c r="M12" s="58">
        <f>H12-I12</f>
        <v>75</v>
      </c>
      <c r="N12" s="84">
        <v>3</v>
      </c>
      <c r="O12" s="53"/>
      <c r="P12" s="53"/>
      <c r="Q12" s="34"/>
      <c r="R12" s="34"/>
      <c r="S12" s="34"/>
      <c r="T12" s="34"/>
      <c r="U12" s="34"/>
      <c r="V12" s="55"/>
      <c r="AR12" s="97" t="s">
        <v>245</v>
      </c>
      <c r="AT12" s="183" t="b">
        <f aca="true" t="shared" si="1" ref="AT12:BA32">ISBLANK(N12)</f>
        <v>0</v>
      </c>
      <c r="AU12" s="183" t="b">
        <f t="shared" si="1"/>
        <v>1</v>
      </c>
      <c r="AV12" s="183" t="b">
        <f t="shared" si="1"/>
        <v>1</v>
      </c>
      <c r="AW12" s="183" t="b">
        <f t="shared" si="1"/>
        <v>1</v>
      </c>
      <c r="AX12" s="183" t="b">
        <f t="shared" si="1"/>
        <v>1</v>
      </c>
      <c r="AY12" s="183" t="b">
        <f t="shared" si="1"/>
        <v>1</v>
      </c>
      <c r="AZ12" s="183" t="b">
        <f t="shared" si="1"/>
        <v>1</v>
      </c>
      <c r="BA12" s="183" t="b">
        <f t="shared" si="1"/>
        <v>1</v>
      </c>
    </row>
    <row r="13" spans="1:53" s="8" customFormat="1" ht="19.5" customHeight="1">
      <c r="A13" s="44" t="s">
        <v>113</v>
      </c>
      <c r="B13" s="186" t="s">
        <v>273</v>
      </c>
      <c r="C13" s="85"/>
      <c r="D13" s="7">
        <v>2</v>
      </c>
      <c r="E13" s="7"/>
      <c r="F13" s="292"/>
      <c r="G13" s="427">
        <v>3</v>
      </c>
      <c r="H13" s="179">
        <f>G13*30</f>
        <v>90</v>
      </c>
      <c r="I13" s="7">
        <f>J13+L13</f>
        <v>30</v>
      </c>
      <c r="J13" s="7">
        <v>20</v>
      </c>
      <c r="K13" s="7"/>
      <c r="L13" s="7">
        <v>10</v>
      </c>
      <c r="M13" s="58">
        <f>H13-I13</f>
        <v>60</v>
      </c>
      <c r="N13" s="84"/>
      <c r="O13" s="83">
        <v>1.5</v>
      </c>
      <c r="P13" s="53"/>
      <c r="Q13" s="34"/>
      <c r="R13" s="34"/>
      <c r="S13" s="34"/>
      <c r="T13" s="34"/>
      <c r="U13" s="34"/>
      <c r="V13" s="55"/>
      <c r="AR13" s="97"/>
      <c r="AT13" s="183" t="b">
        <f t="shared" si="1"/>
        <v>1</v>
      </c>
      <c r="AU13" s="183" t="b">
        <f t="shared" si="1"/>
        <v>0</v>
      </c>
      <c r="AV13" s="183" t="b">
        <f t="shared" si="1"/>
        <v>1</v>
      </c>
      <c r="AW13" s="183" t="b">
        <f t="shared" si="1"/>
        <v>1</v>
      </c>
      <c r="AX13" s="183" t="b">
        <f t="shared" si="1"/>
        <v>1</v>
      </c>
      <c r="AY13" s="183" t="b">
        <f t="shared" si="1"/>
        <v>1</v>
      </c>
      <c r="AZ13" s="183" t="b">
        <f t="shared" si="1"/>
        <v>1</v>
      </c>
      <c r="BA13" s="183" t="b">
        <f t="shared" si="1"/>
        <v>1</v>
      </c>
    </row>
    <row r="14" spans="1:53" s="8" customFormat="1" ht="19.5" customHeight="1">
      <c r="A14" s="44" t="s">
        <v>114</v>
      </c>
      <c r="B14" s="188" t="s">
        <v>318</v>
      </c>
      <c r="C14" s="269"/>
      <c r="D14" s="31" t="s">
        <v>22</v>
      </c>
      <c r="E14" s="31"/>
      <c r="F14" s="202"/>
      <c r="G14" s="296">
        <v>4</v>
      </c>
      <c r="H14" s="274">
        <f>G14*30</f>
        <v>120</v>
      </c>
      <c r="I14" s="53">
        <f>J14+K14+L14</f>
        <v>45</v>
      </c>
      <c r="J14" s="33">
        <v>15</v>
      </c>
      <c r="K14" s="35"/>
      <c r="L14" s="35">
        <v>30</v>
      </c>
      <c r="M14" s="55">
        <f>H14-I14</f>
        <v>75</v>
      </c>
      <c r="N14" s="47">
        <v>3</v>
      </c>
      <c r="O14" s="45"/>
      <c r="P14" s="45"/>
      <c r="Q14" s="45"/>
      <c r="R14" s="45"/>
      <c r="S14" s="45"/>
      <c r="T14" s="45"/>
      <c r="U14" s="45"/>
      <c r="V14" s="143"/>
      <c r="AC14" s="740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54"/>
      <c r="AR14" s="97" t="s">
        <v>244</v>
      </c>
      <c r="AT14" s="183" t="b">
        <f t="shared" si="1"/>
        <v>0</v>
      </c>
      <c r="AU14" s="183" t="b">
        <f t="shared" si="1"/>
        <v>1</v>
      </c>
      <c r="AV14" s="183" t="b">
        <f t="shared" si="1"/>
        <v>1</v>
      </c>
      <c r="AW14" s="183" t="b">
        <f t="shared" si="1"/>
        <v>1</v>
      </c>
      <c r="AX14" s="183" t="b">
        <f t="shared" si="1"/>
        <v>1</v>
      </c>
      <c r="AY14" s="183" t="b">
        <f t="shared" si="1"/>
        <v>1</v>
      </c>
      <c r="AZ14" s="183" t="b">
        <f t="shared" si="1"/>
        <v>1</v>
      </c>
      <c r="BA14" s="183" t="b">
        <f t="shared" si="1"/>
        <v>1</v>
      </c>
    </row>
    <row r="15" spans="1:53" s="8" customFormat="1" ht="19.5" customHeight="1">
      <c r="A15" s="44" t="s">
        <v>115</v>
      </c>
      <c r="B15" s="194" t="s">
        <v>36</v>
      </c>
      <c r="C15" s="94"/>
      <c r="D15" s="15"/>
      <c r="E15" s="15"/>
      <c r="F15" s="399"/>
      <c r="G15" s="400">
        <f>SUM(G16:G17)</f>
        <v>6</v>
      </c>
      <c r="H15" s="316">
        <f>SUM(H16:H17)</f>
        <v>180</v>
      </c>
      <c r="I15" s="317">
        <f>SUM(I16:I17)</f>
        <v>66</v>
      </c>
      <c r="J15" s="317"/>
      <c r="K15" s="317"/>
      <c r="L15" s="317">
        <f>SUM(L16:L17)</f>
        <v>66</v>
      </c>
      <c r="M15" s="317">
        <f>SUM(M16:M17)</f>
        <v>114</v>
      </c>
      <c r="N15" s="262"/>
      <c r="O15" s="170"/>
      <c r="P15" s="170"/>
      <c r="Q15" s="170"/>
      <c r="R15" s="290"/>
      <c r="S15" s="170"/>
      <c r="T15" s="170"/>
      <c r="U15" s="170"/>
      <c r="V15" s="178"/>
      <c r="AB15" s="8" t="s">
        <v>184</v>
      </c>
      <c r="AC15" s="8">
        <f aca="true" t="shared" si="2" ref="AC15:AN15">COUNTIF($C15:$C32,AC$9)</f>
        <v>2</v>
      </c>
      <c r="AD15" s="8">
        <f t="shared" si="2"/>
        <v>0</v>
      </c>
      <c r="AE15" s="8">
        <f t="shared" si="2"/>
        <v>0</v>
      </c>
      <c r="AF15" s="8">
        <f t="shared" si="2"/>
        <v>2</v>
      </c>
      <c r="AG15" s="8">
        <f t="shared" si="2"/>
        <v>0</v>
      </c>
      <c r="AH15" s="8">
        <f t="shared" si="2"/>
        <v>0</v>
      </c>
      <c r="AI15" s="8">
        <f t="shared" si="2"/>
        <v>0</v>
      </c>
      <c r="AJ15" s="8">
        <f t="shared" si="2"/>
        <v>0</v>
      </c>
      <c r="AK15" s="8">
        <f t="shared" si="2"/>
        <v>0</v>
      </c>
      <c r="AL15" s="8">
        <f t="shared" si="2"/>
        <v>0</v>
      </c>
      <c r="AM15" s="8">
        <f t="shared" si="2"/>
        <v>0</v>
      </c>
      <c r="AN15" s="8">
        <f t="shared" si="2"/>
        <v>0</v>
      </c>
      <c r="AR15" s="97" t="s">
        <v>245</v>
      </c>
      <c r="AT15" s="183" t="b">
        <f t="shared" si="1"/>
        <v>1</v>
      </c>
      <c r="AU15" s="183" t="b">
        <f t="shared" si="1"/>
        <v>1</v>
      </c>
      <c r="AV15" s="183" t="b">
        <f t="shared" si="1"/>
        <v>1</v>
      </c>
      <c r="AW15" s="183" t="b">
        <f t="shared" si="1"/>
        <v>1</v>
      </c>
      <c r="AX15" s="183" t="b">
        <f t="shared" si="1"/>
        <v>1</v>
      </c>
      <c r="AY15" s="183" t="b">
        <f t="shared" si="1"/>
        <v>1</v>
      </c>
      <c r="AZ15" s="183" t="b">
        <f t="shared" si="1"/>
        <v>1</v>
      </c>
      <c r="BA15" s="183" t="b">
        <f t="shared" si="1"/>
        <v>1</v>
      </c>
    </row>
    <row r="16" spans="1:53" s="8" customFormat="1" ht="19.5" customHeight="1">
      <c r="A16" s="44"/>
      <c r="B16" s="186" t="s">
        <v>36</v>
      </c>
      <c r="C16" s="85"/>
      <c r="D16" s="9">
        <v>1</v>
      </c>
      <c r="E16" s="9"/>
      <c r="F16" s="291"/>
      <c r="G16" s="351">
        <v>3</v>
      </c>
      <c r="H16" s="185">
        <f>G16*30</f>
        <v>90</v>
      </c>
      <c r="I16" s="7">
        <v>30</v>
      </c>
      <c r="J16" s="7"/>
      <c r="K16" s="7"/>
      <c r="L16" s="7">
        <v>30</v>
      </c>
      <c r="M16" s="58">
        <f>H16-I16</f>
        <v>60</v>
      </c>
      <c r="N16" s="84">
        <v>2</v>
      </c>
      <c r="O16" s="34"/>
      <c r="P16" s="34"/>
      <c r="Q16" s="34"/>
      <c r="R16" s="83"/>
      <c r="S16" s="34"/>
      <c r="T16" s="34"/>
      <c r="U16" s="34"/>
      <c r="V16" s="55"/>
      <c r="AB16" s="8" t="s">
        <v>185</v>
      </c>
      <c r="AC16" s="8">
        <f>COUNTIF($D15:$D32,AC$9)</f>
        <v>2</v>
      </c>
      <c r="AD16" s="8">
        <f>COUNTIF($D15:$D32,AD$9)</f>
        <v>0</v>
      </c>
      <c r="AE16" s="8">
        <v>1</v>
      </c>
      <c r="AF16" s="8">
        <f>COUNTIF($D15:$D32,AF$9)</f>
        <v>0</v>
      </c>
      <c r="AG16" s="8">
        <f>COUNTIF($D15:$D32,AG$9)</f>
        <v>0</v>
      </c>
      <c r="AH16" s="8">
        <v>1</v>
      </c>
      <c r="AI16" s="8">
        <f aca="true" t="shared" si="3" ref="AI16:AN16">COUNTIF($D15:$D32,AI$9)</f>
        <v>0</v>
      </c>
      <c r="AJ16" s="8">
        <f t="shared" si="3"/>
        <v>0</v>
      </c>
      <c r="AK16" s="8">
        <f t="shared" si="3"/>
        <v>0</v>
      </c>
      <c r="AL16" s="8">
        <f t="shared" si="3"/>
        <v>1</v>
      </c>
      <c r="AM16" s="8">
        <f t="shared" si="3"/>
        <v>0</v>
      </c>
      <c r="AN16" s="8">
        <f t="shared" si="3"/>
        <v>0</v>
      </c>
      <c r="AR16" s="97"/>
      <c r="AT16" s="183" t="b">
        <f t="shared" si="1"/>
        <v>0</v>
      </c>
      <c r="AU16" s="183" t="b">
        <f t="shared" si="1"/>
        <v>1</v>
      </c>
      <c r="AV16" s="183" t="b">
        <f t="shared" si="1"/>
        <v>1</v>
      </c>
      <c r="AW16" s="183" t="b">
        <f t="shared" si="1"/>
        <v>1</v>
      </c>
      <c r="AX16" s="183" t="b">
        <f t="shared" si="1"/>
        <v>1</v>
      </c>
      <c r="AY16" s="183" t="b">
        <f t="shared" si="1"/>
        <v>1</v>
      </c>
      <c r="AZ16" s="183" t="b">
        <f t="shared" si="1"/>
        <v>1</v>
      </c>
      <c r="BA16" s="183" t="b">
        <f t="shared" si="1"/>
        <v>1</v>
      </c>
    </row>
    <row r="17" spans="1:53" s="8" customFormat="1" ht="19.5" customHeight="1">
      <c r="A17" s="44"/>
      <c r="B17" s="186" t="s">
        <v>36</v>
      </c>
      <c r="C17" s="85"/>
      <c r="D17" s="9">
        <v>2</v>
      </c>
      <c r="E17" s="9"/>
      <c r="F17" s="291"/>
      <c r="G17" s="351">
        <v>3</v>
      </c>
      <c r="H17" s="185">
        <f>G17*30</f>
        <v>90</v>
      </c>
      <c r="I17" s="7">
        <v>36</v>
      </c>
      <c r="J17" s="7"/>
      <c r="K17" s="7"/>
      <c r="L17" s="7">
        <v>36</v>
      </c>
      <c r="M17" s="58">
        <f>H17-I17</f>
        <v>54</v>
      </c>
      <c r="N17" s="84"/>
      <c r="O17" s="34">
        <v>2</v>
      </c>
      <c r="P17" s="34"/>
      <c r="Q17" s="34"/>
      <c r="R17" s="83"/>
      <c r="S17" s="34"/>
      <c r="T17" s="34"/>
      <c r="U17" s="34"/>
      <c r="V17" s="55"/>
      <c r="AB17" s="8" t="s">
        <v>186</v>
      </c>
      <c r="AR17" s="97" t="s">
        <v>241</v>
      </c>
      <c r="AT17" s="183" t="b">
        <f t="shared" si="1"/>
        <v>1</v>
      </c>
      <c r="AU17" s="183" t="b">
        <f t="shared" si="1"/>
        <v>0</v>
      </c>
      <c r="AV17" s="183" t="b">
        <f t="shared" si="1"/>
        <v>1</v>
      </c>
      <c r="AW17" s="183" t="b">
        <f t="shared" si="1"/>
        <v>1</v>
      </c>
      <c r="AX17" s="183" t="b">
        <f t="shared" si="1"/>
        <v>1</v>
      </c>
      <c r="AY17" s="183" t="b">
        <f t="shared" si="1"/>
        <v>1</v>
      </c>
      <c r="AZ17" s="183" t="b">
        <f t="shared" si="1"/>
        <v>1</v>
      </c>
      <c r="BA17" s="183" t="b">
        <f t="shared" si="1"/>
        <v>1</v>
      </c>
    </row>
    <row r="18" spans="1:53" s="13" customFormat="1" ht="19.5" customHeight="1">
      <c r="A18" s="44" t="s">
        <v>116</v>
      </c>
      <c r="B18" s="188" t="s">
        <v>50</v>
      </c>
      <c r="C18" s="269"/>
      <c r="D18" s="31"/>
      <c r="E18" s="31"/>
      <c r="F18" s="202"/>
      <c r="G18" s="296">
        <f>G19+G20</f>
        <v>10</v>
      </c>
      <c r="H18" s="274">
        <f aca="true" t="shared" si="4" ref="H18:H31">G18*30</f>
        <v>300</v>
      </c>
      <c r="I18" s="53">
        <f aca="true" t="shared" si="5" ref="I18:I31">J18+K18+L18</f>
        <v>129</v>
      </c>
      <c r="J18" s="36">
        <f>J19+J20</f>
        <v>48</v>
      </c>
      <c r="K18" s="36">
        <f>K19+K20</f>
        <v>81</v>
      </c>
      <c r="L18" s="36">
        <f>L19+L20</f>
        <v>0</v>
      </c>
      <c r="M18" s="38">
        <f>M19+M20</f>
        <v>171</v>
      </c>
      <c r="N18" s="47"/>
      <c r="O18" s="45"/>
      <c r="P18" s="45"/>
      <c r="Q18" s="45"/>
      <c r="R18" s="45"/>
      <c r="S18" s="45"/>
      <c r="T18" s="45"/>
      <c r="U18" s="45"/>
      <c r="V18" s="143"/>
      <c r="W18" s="13" t="s">
        <v>177</v>
      </c>
      <c r="AB18" s="8"/>
      <c r="AC18" s="126">
        <v>1</v>
      </c>
      <c r="AD18" s="81" t="s">
        <v>166</v>
      </c>
      <c r="AE18" s="81" t="s">
        <v>167</v>
      </c>
      <c r="AF18" s="81">
        <v>3</v>
      </c>
      <c r="AG18" s="81" t="s">
        <v>168</v>
      </c>
      <c r="AH18" s="81" t="s">
        <v>169</v>
      </c>
      <c r="AI18" s="81">
        <v>5</v>
      </c>
      <c r="AJ18" s="81" t="s">
        <v>170</v>
      </c>
      <c r="AK18" s="81" t="s">
        <v>171</v>
      </c>
      <c r="AL18" s="81">
        <v>7</v>
      </c>
      <c r="AM18" s="81" t="s">
        <v>172</v>
      </c>
      <c r="AN18" s="127" t="s">
        <v>173</v>
      </c>
      <c r="AR18" s="405"/>
      <c r="AT18" s="183" t="b">
        <f t="shared" si="1"/>
        <v>1</v>
      </c>
      <c r="AU18" s="183" t="b">
        <f t="shared" si="1"/>
        <v>1</v>
      </c>
      <c r="AV18" s="183" t="b">
        <f t="shared" si="1"/>
        <v>1</v>
      </c>
      <c r="AW18" s="183" t="b">
        <f t="shared" si="1"/>
        <v>1</v>
      </c>
      <c r="AX18" s="183" t="b">
        <f t="shared" si="1"/>
        <v>1</v>
      </c>
      <c r="AY18" s="183" t="b">
        <f t="shared" si="1"/>
        <v>1</v>
      </c>
      <c r="AZ18" s="183" t="b">
        <f t="shared" si="1"/>
        <v>1</v>
      </c>
      <c r="BA18" s="183" t="b">
        <f t="shared" si="1"/>
        <v>1</v>
      </c>
    </row>
    <row r="19" spans="1:53" s="8" customFormat="1" ht="19.5" customHeight="1">
      <c r="A19" s="44"/>
      <c r="B19" s="188" t="s">
        <v>50</v>
      </c>
      <c r="C19" s="269" t="s">
        <v>22</v>
      </c>
      <c r="D19" s="31"/>
      <c r="E19" s="31"/>
      <c r="F19" s="202"/>
      <c r="G19" s="296">
        <v>6</v>
      </c>
      <c r="H19" s="274">
        <f t="shared" si="4"/>
        <v>180</v>
      </c>
      <c r="I19" s="53">
        <f t="shared" si="5"/>
        <v>75</v>
      </c>
      <c r="J19" s="34">
        <v>30</v>
      </c>
      <c r="K19" s="34">
        <v>45</v>
      </c>
      <c r="L19" s="34"/>
      <c r="M19" s="55">
        <f>H19-I19</f>
        <v>105</v>
      </c>
      <c r="N19" s="47">
        <v>5</v>
      </c>
      <c r="O19" s="45"/>
      <c r="P19" s="45"/>
      <c r="Q19" s="45"/>
      <c r="R19" s="45"/>
      <c r="S19" s="45"/>
      <c r="T19" s="45"/>
      <c r="U19" s="45"/>
      <c r="V19" s="143"/>
      <c r="AR19" s="97"/>
      <c r="AT19" s="183" t="b">
        <f t="shared" si="1"/>
        <v>0</v>
      </c>
      <c r="AU19" s="183" t="b">
        <f t="shared" si="1"/>
        <v>1</v>
      </c>
      <c r="AV19" s="183" t="b">
        <f t="shared" si="1"/>
        <v>1</v>
      </c>
      <c r="AW19" s="183" t="b">
        <f t="shared" si="1"/>
        <v>1</v>
      </c>
      <c r="AX19" s="183" t="b">
        <f t="shared" si="1"/>
        <v>1</v>
      </c>
      <c r="AY19" s="183" t="b">
        <f t="shared" si="1"/>
        <v>1</v>
      </c>
      <c r="AZ19" s="183" t="b">
        <f t="shared" si="1"/>
        <v>1</v>
      </c>
      <c r="BA19" s="183" t="b">
        <f t="shared" si="1"/>
        <v>1</v>
      </c>
    </row>
    <row r="20" spans="1:53" s="8" customFormat="1" ht="19.5" customHeight="1">
      <c r="A20" s="44"/>
      <c r="B20" s="188" t="s">
        <v>50</v>
      </c>
      <c r="C20" s="269" t="s">
        <v>23</v>
      </c>
      <c r="D20" s="31"/>
      <c r="E20" s="31"/>
      <c r="F20" s="202"/>
      <c r="G20" s="296">
        <v>4</v>
      </c>
      <c r="H20" s="274">
        <f t="shared" si="4"/>
        <v>120</v>
      </c>
      <c r="I20" s="53">
        <f t="shared" si="5"/>
        <v>54</v>
      </c>
      <c r="J20" s="33">
        <v>18</v>
      </c>
      <c r="K20" s="35">
        <v>36</v>
      </c>
      <c r="L20" s="35"/>
      <c r="M20" s="55">
        <f>H20-I20</f>
        <v>66</v>
      </c>
      <c r="N20" s="47"/>
      <c r="O20" s="45">
        <v>3</v>
      </c>
      <c r="P20" s="45"/>
      <c r="Q20" s="45"/>
      <c r="R20" s="45"/>
      <c r="S20" s="45"/>
      <c r="T20" s="45"/>
      <c r="U20" s="45"/>
      <c r="V20" s="143"/>
      <c r="AB20" s="8" t="s">
        <v>184</v>
      </c>
      <c r="AC20" s="8">
        <f aca="true" t="shared" si="6" ref="AC20:AN20">COUNTIF($C14:$C107,AC$9)</f>
        <v>2</v>
      </c>
      <c r="AD20" s="8">
        <f t="shared" si="6"/>
        <v>0</v>
      </c>
      <c r="AE20" s="8">
        <f t="shared" si="6"/>
        <v>0</v>
      </c>
      <c r="AF20" s="8">
        <f t="shared" si="6"/>
        <v>3</v>
      </c>
      <c r="AG20" s="8">
        <f t="shared" si="6"/>
        <v>0</v>
      </c>
      <c r="AH20" s="8">
        <f t="shared" si="6"/>
        <v>0</v>
      </c>
      <c r="AI20" s="8">
        <f t="shared" si="6"/>
        <v>3</v>
      </c>
      <c r="AJ20" s="8">
        <f t="shared" si="6"/>
        <v>0</v>
      </c>
      <c r="AK20" s="8">
        <f t="shared" si="6"/>
        <v>0</v>
      </c>
      <c r="AL20" s="8">
        <f t="shared" si="6"/>
        <v>3</v>
      </c>
      <c r="AM20" s="8">
        <f t="shared" si="6"/>
        <v>0</v>
      </c>
      <c r="AN20" s="8">
        <f t="shared" si="6"/>
        <v>0</v>
      </c>
      <c r="AR20" s="97"/>
      <c r="AT20" s="183" t="b">
        <f t="shared" si="1"/>
        <v>1</v>
      </c>
      <c r="AU20" s="183" t="b">
        <f t="shared" si="1"/>
        <v>0</v>
      </c>
      <c r="AV20" s="183" t="b">
        <f t="shared" si="1"/>
        <v>1</v>
      </c>
      <c r="AW20" s="183" t="b">
        <f t="shared" si="1"/>
        <v>1</v>
      </c>
      <c r="AX20" s="183" t="b">
        <f t="shared" si="1"/>
        <v>1</v>
      </c>
      <c r="AY20" s="183" t="b">
        <f t="shared" si="1"/>
        <v>1</v>
      </c>
      <c r="AZ20" s="183" t="b">
        <f t="shared" si="1"/>
        <v>1</v>
      </c>
      <c r="BA20" s="183" t="b">
        <f t="shared" si="1"/>
        <v>1</v>
      </c>
    </row>
    <row r="21" spans="1:53" s="8" customFormat="1" ht="19.5" customHeight="1">
      <c r="A21" s="44" t="s">
        <v>251</v>
      </c>
      <c r="B21" s="188" t="s">
        <v>129</v>
      </c>
      <c r="C21" s="269"/>
      <c r="D21" s="31"/>
      <c r="E21" s="31"/>
      <c r="F21" s="202"/>
      <c r="G21" s="296">
        <v>15</v>
      </c>
      <c r="H21" s="274">
        <f t="shared" si="4"/>
        <v>450</v>
      </c>
      <c r="I21" s="53">
        <f>I22+I23</f>
        <v>231</v>
      </c>
      <c r="J21" s="37">
        <f>J22+J23</f>
        <v>99</v>
      </c>
      <c r="K21" s="37"/>
      <c r="L21" s="37">
        <f>L22+L23</f>
        <v>132</v>
      </c>
      <c r="M21" s="206">
        <f>M22+M23</f>
        <v>219</v>
      </c>
      <c r="N21" s="47"/>
      <c r="O21" s="45"/>
      <c r="P21" s="45"/>
      <c r="Q21" s="162"/>
      <c r="R21" s="162"/>
      <c r="S21" s="162"/>
      <c r="T21" s="162"/>
      <c r="U21" s="162"/>
      <c r="V21" s="164"/>
      <c r="AB21" s="8" t="s">
        <v>186</v>
      </c>
      <c r="AR21" s="97" t="s">
        <v>246</v>
      </c>
      <c r="AT21" s="183" t="b">
        <f t="shared" si="1"/>
        <v>1</v>
      </c>
      <c r="AU21" s="183" t="b">
        <f t="shared" si="1"/>
        <v>1</v>
      </c>
      <c r="AV21" s="183" t="b">
        <f t="shared" si="1"/>
        <v>1</v>
      </c>
      <c r="AW21" s="183" t="b">
        <f t="shared" si="1"/>
        <v>1</v>
      </c>
      <c r="AX21" s="183" t="b">
        <f t="shared" si="1"/>
        <v>1</v>
      </c>
      <c r="AY21" s="183" t="b">
        <f t="shared" si="1"/>
        <v>1</v>
      </c>
      <c r="AZ21" s="183" t="b">
        <f t="shared" si="1"/>
        <v>1</v>
      </c>
      <c r="BA21" s="183" t="b">
        <f t="shared" si="1"/>
        <v>1</v>
      </c>
    </row>
    <row r="22" spans="1:53" s="8" customFormat="1" ht="19.5" customHeight="1">
      <c r="A22" s="44"/>
      <c r="B22" s="188" t="s">
        <v>129</v>
      </c>
      <c r="C22" s="86">
        <v>1</v>
      </c>
      <c r="D22" s="36"/>
      <c r="E22" s="36"/>
      <c r="F22" s="161"/>
      <c r="G22" s="296">
        <v>7</v>
      </c>
      <c r="H22" s="274">
        <f t="shared" si="4"/>
        <v>210</v>
      </c>
      <c r="I22" s="53">
        <f t="shared" si="5"/>
        <v>105</v>
      </c>
      <c r="J22" s="34">
        <v>45</v>
      </c>
      <c r="K22" s="34"/>
      <c r="L22" s="34">
        <v>60</v>
      </c>
      <c r="M22" s="55">
        <f aca="true" t="shared" si="7" ref="M22:M28">H22-I22</f>
        <v>105</v>
      </c>
      <c r="N22" s="86">
        <v>7</v>
      </c>
      <c r="O22" s="36"/>
      <c r="P22" s="36"/>
      <c r="Q22" s="36"/>
      <c r="R22" s="36"/>
      <c r="S22" s="36"/>
      <c r="T22" s="36"/>
      <c r="U22" s="36"/>
      <c r="V22" s="38"/>
      <c r="AB22" s="8" t="s">
        <v>187</v>
      </c>
      <c r="AR22" s="97"/>
      <c r="AT22" s="183" t="b">
        <f t="shared" si="1"/>
        <v>0</v>
      </c>
      <c r="AU22" s="183" t="b">
        <f t="shared" si="1"/>
        <v>1</v>
      </c>
      <c r="AV22" s="183" t="b">
        <f t="shared" si="1"/>
        <v>1</v>
      </c>
      <c r="AW22" s="183" t="b">
        <f t="shared" si="1"/>
        <v>1</v>
      </c>
      <c r="AX22" s="183" t="b">
        <f t="shared" si="1"/>
        <v>1</v>
      </c>
      <c r="AY22" s="183" t="b">
        <f t="shared" si="1"/>
        <v>1</v>
      </c>
      <c r="AZ22" s="183" t="b">
        <f t="shared" si="1"/>
        <v>1</v>
      </c>
      <c r="BA22" s="183" t="b">
        <f t="shared" si="1"/>
        <v>1</v>
      </c>
    </row>
    <row r="23" spans="1:53" s="8" customFormat="1" ht="19.5" customHeight="1">
      <c r="A23" s="486"/>
      <c r="B23" s="188" t="s">
        <v>129</v>
      </c>
      <c r="C23" s="86">
        <v>2</v>
      </c>
      <c r="D23" s="36"/>
      <c r="E23" s="36"/>
      <c r="F23" s="161"/>
      <c r="G23" s="296">
        <v>8</v>
      </c>
      <c r="H23" s="274">
        <f t="shared" si="4"/>
        <v>240</v>
      </c>
      <c r="I23" s="53">
        <f t="shared" si="5"/>
        <v>126</v>
      </c>
      <c r="J23" s="36">
        <v>54</v>
      </c>
      <c r="K23" s="36"/>
      <c r="L23" s="36">
        <v>72</v>
      </c>
      <c r="M23" s="55">
        <f t="shared" si="7"/>
        <v>114</v>
      </c>
      <c r="N23" s="86"/>
      <c r="O23" s="36">
        <v>7</v>
      </c>
      <c r="P23" s="36"/>
      <c r="Q23" s="36"/>
      <c r="R23" s="36"/>
      <c r="S23" s="36"/>
      <c r="T23" s="36"/>
      <c r="U23" s="36"/>
      <c r="V23" s="38"/>
      <c r="W23" s="287"/>
      <c r="X23" s="163"/>
      <c r="Y23" s="163"/>
      <c r="Z23" s="163"/>
      <c r="AR23" s="97"/>
      <c r="AT23" s="183" t="b">
        <f t="shared" si="1"/>
        <v>1</v>
      </c>
      <c r="AU23" s="183" t="b">
        <f t="shared" si="1"/>
        <v>0</v>
      </c>
      <c r="AV23" s="183" t="b">
        <f t="shared" si="1"/>
        <v>1</v>
      </c>
      <c r="AW23" s="183" t="b">
        <f t="shared" si="1"/>
        <v>1</v>
      </c>
      <c r="AX23" s="183" t="b">
        <f t="shared" si="1"/>
        <v>1</v>
      </c>
      <c r="AY23" s="183" t="b">
        <f t="shared" si="1"/>
        <v>1</v>
      </c>
      <c r="AZ23" s="183" t="b">
        <f t="shared" si="1"/>
        <v>1</v>
      </c>
      <c r="BA23" s="183" t="b">
        <f t="shared" si="1"/>
        <v>1</v>
      </c>
    </row>
    <row r="24" spans="1:53" s="13" customFormat="1" ht="19.5" customHeight="1">
      <c r="A24" s="359" t="s">
        <v>252</v>
      </c>
      <c r="B24" s="323" t="s">
        <v>255</v>
      </c>
      <c r="C24" s="326"/>
      <c r="D24" s="169" t="s">
        <v>22</v>
      </c>
      <c r="E24" s="169"/>
      <c r="F24" s="485"/>
      <c r="G24" s="298">
        <v>4</v>
      </c>
      <c r="H24" s="210">
        <f>G24*30</f>
        <v>120</v>
      </c>
      <c r="I24" s="124">
        <f>J24+K24+L24</f>
        <v>45</v>
      </c>
      <c r="J24" s="112">
        <v>30</v>
      </c>
      <c r="K24" s="132"/>
      <c r="L24" s="132">
        <v>15</v>
      </c>
      <c r="M24" s="178">
        <f t="shared" si="7"/>
        <v>75</v>
      </c>
      <c r="N24" s="220">
        <v>3</v>
      </c>
      <c r="O24" s="177"/>
      <c r="P24" s="472"/>
      <c r="Q24" s="472"/>
      <c r="R24" s="472"/>
      <c r="S24" s="472"/>
      <c r="T24" s="472"/>
      <c r="U24" s="472"/>
      <c r="V24" s="327"/>
      <c r="AR24" s="405"/>
      <c r="AT24" s="183" t="b">
        <f aca="true" t="shared" si="8" ref="AT24:BA24">ISBLANK(N24)</f>
        <v>0</v>
      </c>
      <c r="AU24" s="183" t="b">
        <f t="shared" si="8"/>
        <v>1</v>
      </c>
      <c r="AV24" s="183" t="b">
        <f t="shared" si="8"/>
        <v>1</v>
      </c>
      <c r="AW24" s="183" t="b">
        <f t="shared" si="8"/>
        <v>1</v>
      </c>
      <c r="AX24" s="183" t="b">
        <f t="shared" si="8"/>
        <v>1</v>
      </c>
      <c r="AY24" s="183" t="b">
        <f t="shared" si="8"/>
        <v>1</v>
      </c>
      <c r="AZ24" s="183" t="b">
        <f t="shared" si="8"/>
        <v>1</v>
      </c>
      <c r="BA24" s="183" t="b">
        <f t="shared" si="8"/>
        <v>1</v>
      </c>
    </row>
    <row r="25" spans="1:53" s="286" customFormat="1" ht="19.5" customHeight="1">
      <c r="A25" s="359" t="s">
        <v>253</v>
      </c>
      <c r="B25" s="455" t="s">
        <v>128</v>
      </c>
      <c r="C25" s="442" t="s">
        <v>44</v>
      </c>
      <c r="D25" s="169"/>
      <c r="E25" s="169"/>
      <c r="F25" s="307"/>
      <c r="G25" s="345">
        <v>4</v>
      </c>
      <c r="H25" s="275">
        <f>G25*30</f>
        <v>120</v>
      </c>
      <c r="I25" s="124">
        <f>J25+K25+L25</f>
        <v>54</v>
      </c>
      <c r="J25" s="172">
        <v>36</v>
      </c>
      <c r="K25" s="172">
        <v>9</v>
      </c>
      <c r="L25" s="172">
        <v>9</v>
      </c>
      <c r="M25" s="178">
        <f t="shared" si="7"/>
        <v>66</v>
      </c>
      <c r="N25" s="220"/>
      <c r="O25" s="177"/>
      <c r="P25" s="177"/>
      <c r="Q25" s="177"/>
      <c r="R25" s="177"/>
      <c r="S25" s="177">
        <v>3</v>
      </c>
      <c r="T25" s="177"/>
      <c r="U25" s="177"/>
      <c r="V25" s="331"/>
      <c r="W25" s="284"/>
      <c r="X25" s="285"/>
      <c r="Y25" s="285"/>
      <c r="Z25" s="285"/>
      <c r="AR25" s="406" t="s">
        <v>242</v>
      </c>
      <c r="AT25" s="285"/>
      <c r="AU25" s="285"/>
      <c r="AV25" s="285"/>
      <c r="AW25" s="285"/>
      <c r="AX25" s="285"/>
      <c r="AY25" s="285"/>
      <c r="AZ25" s="285"/>
      <c r="BA25" s="285"/>
    </row>
    <row r="26" spans="1:53" s="286" customFormat="1" ht="19.5" customHeight="1">
      <c r="A26" s="359" t="s">
        <v>254</v>
      </c>
      <c r="B26" s="448" t="s">
        <v>85</v>
      </c>
      <c r="C26" s="319"/>
      <c r="D26" s="278">
        <v>7</v>
      </c>
      <c r="E26" s="278"/>
      <c r="F26" s="445"/>
      <c r="G26" s="296">
        <v>3</v>
      </c>
      <c r="H26" s="319">
        <f>G26*30</f>
        <v>90</v>
      </c>
      <c r="I26" s="443">
        <f>J26+K26+L26</f>
        <v>45</v>
      </c>
      <c r="J26" s="444">
        <v>30</v>
      </c>
      <c r="K26" s="277"/>
      <c r="L26" s="277">
        <v>15</v>
      </c>
      <c r="M26" s="445">
        <f t="shared" si="7"/>
        <v>45</v>
      </c>
      <c r="N26" s="47"/>
      <c r="O26" s="45"/>
      <c r="P26" s="45"/>
      <c r="Q26" s="45"/>
      <c r="R26" s="45"/>
      <c r="S26" s="45"/>
      <c r="T26" s="45">
        <v>3</v>
      </c>
      <c r="U26" s="177"/>
      <c r="V26" s="331"/>
      <c r="AR26" s="406" t="s">
        <v>250</v>
      </c>
      <c r="AT26" s="285"/>
      <c r="AU26" s="285"/>
      <c r="AV26" s="285"/>
      <c r="AW26" s="285"/>
      <c r="AX26" s="285"/>
      <c r="AY26" s="285"/>
      <c r="AZ26" s="285"/>
      <c r="BA26" s="285"/>
    </row>
    <row r="27" spans="1:53" s="8" customFormat="1" ht="39.75" customHeight="1">
      <c r="A27" s="359" t="s">
        <v>262</v>
      </c>
      <c r="B27" s="188" t="s">
        <v>51</v>
      </c>
      <c r="C27" s="269" t="s">
        <v>41</v>
      </c>
      <c r="D27" s="31"/>
      <c r="E27" s="31"/>
      <c r="F27" s="202"/>
      <c r="G27" s="296">
        <v>4</v>
      </c>
      <c r="H27" s="274">
        <f t="shared" si="4"/>
        <v>120</v>
      </c>
      <c r="I27" s="53">
        <f t="shared" si="5"/>
        <v>45</v>
      </c>
      <c r="J27" s="33">
        <v>30</v>
      </c>
      <c r="K27" s="35"/>
      <c r="L27" s="35">
        <v>15</v>
      </c>
      <c r="M27" s="55">
        <f t="shared" si="7"/>
        <v>75</v>
      </c>
      <c r="N27" s="47"/>
      <c r="O27" s="45"/>
      <c r="P27" s="45">
        <v>3</v>
      </c>
      <c r="Q27" s="162"/>
      <c r="R27" s="162"/>
      <c r="S27" s="162"/>
      <c r="T27" s="162"/>
      <c r="U27" s="162"/>
      <c r="V27" s="164"/>
      <c r="W27" s="287"/>
      <c r="X27" s="163"/>
      <c r="Y27" s="163"/>
      <c r="Z27" s="163"/>
      <c r="AR27" s="97"/>
      <c r="AT27" s="183" t="b">
        <f t="shared" si="1"/>
        <v>1</v>
      </c>
      <c r="AU27" s="183" t="b">
        <f t="shared" si="1"/>
        <v>1</v>
      </c>
      <c r="AV27" s="183" t="b">
        <f t="shared" si="1"/>
        <v>0</v>
      </c>
      <c r="AW27" s="183" t="b">
        <f t="shared" si="1"/>
        <v>1</v>
      </c>
      <c r="AX27" s="183" t="b">
        <f t="shared" si="1"/>
        <v>1</v>
      </c>
      <c r="AY27" s="183" t="b">
        <f t="shared" si="1"/>
        <v>1</v>
      </c>
      <c r="AZ27" s="183" t="b">
        <f t="shared" si="1"/>
        <v>1</v>
      </c>
      <c r="BA27" s="183" t="b">
        <f t="shared" si="1"/>
        <v>1</v>
      </c>
    </row>
    <row r="28" spans="1:53" s="8" customFormat="1" ht="19.5" customHeight="1">
      <c r="A28" s="359" t="s">
        <v>263</v>
      </c>
      <c r="B28" s="186" t="s">
        <v>274</v>
      </c>
      <c r="C28" s="85">
        <v>2</v>
      </c>
      <c r="D28" s="7"/>
      <c r="E28" s="7"/>
      <c r="F28" s="292"/>
      <c r="G28" s="427">
        <v>3</v>
      </c>
      <c r="H28" s="185">
        <f>G28*30</f>
        <v>90</v>
      </c>
      <c r="I28" s="7">
        <f>L28+J28</f>
        <v>27</v>
      </c>
      <c r="J28" s="7"/>
      <c r="K28" s="7"/>
      <c r="L28" s="7">
        <v>27</v>
      </c>
      <c r="M28" s="58">
        <f t="shared" si="7"/>
        <v>63</v>
      </c>
      <c r="N28" s="84"/>
      <c r="O28" s="83">
        <v>1.5</v>
      </c>
      <c r="P28" s="34"/>
      <c r="Q28" s="34"/>
      <c r="R28" s="34"/>
      <c r="S28" s="34"/>
      <c r="T28" s="34"/>
      <c r="U28" s="34"/>
      <c r="V28" s="55"/>
      <c r="AR28" s="97" t="s">
        <v>245</v>
      </c>
      <c r="AT28" s="183" t="b">
        <f t="shared" si="1"/>
        <v>1</v>
      </c>
      <c r="AU28" s="183" t="b">
        <f t="shared" si="1"/>
        <v>0</v>
      </c>
      <c r="AV28" s="183" t="b">
        <f t="shared" si="1"/>
        <v>1</v>
      </c>
      <c r="AW28" s="183" t="b">
        <f t="shared" si="1"/>
        <v>1</v>
      </c>
      <c r="AX28" s="183" t="b">
        <f t="shared" si="1"/>
        <v>1</v>
      </c>
      <c r="AY28" s="183" t="b">
        <f t="shared" si="1"/>
        <v>1</v>
      </c>
      <c r="AZ28" s="183" t="b">
        <f t="shared" si="1"/>
        <v>1</v>
      </c>
      <c r="BA28" s="183" t="b">
        <f t="shared" si="1"/>
        <v>1</v>
      </c>
    </row>
    <row r="29" spans="1:53" s="13" customFormat="1" ht="19.5" customHeight="1">
      <c r="A29" s="359" t="s">
        <v>316</v>
      </c>
      <c r="B29" s="188" t="s">
        <v>52</v>
      </c>
      <c r="C29" s="269"/>
      <c r="D29" s="31"/>
      <c r="E29" s="31"/>
      <c r="F29" s="202"/>
      <c r="G29" s="296">
        <f>G30+G31</f>
        <v>11.5</v>
      </c>
      <c r="H29" s="274">
        <f t="shared" si="4"/>
        <v>345</v>
      </c>
      <c r="I29" s="53">
        <f t="shared" si="5"/>
        <v>165</v>
      </c>
      <c r="J29" s="36">
        <f>J30+J31</f>
        <v>99</v>
      </c>
      <c r="K29" s="36">
        <f>K30+K31</f>
        <v>33</v>
      </c>
      <c r="L29" s="36">
        <f>L30+L31</f>
        <v>33</v>
      </c>
      <c r="M29" s="38">
        <f>M30+M31</f>
        <v>180</v>
      </c>
      <c r="N29" s="47"/>
      <c r="O29" s="45"/>
      <c r="P29" s="45"/>
      <c r="Q29" s="45"/>
      <c r="R29" s="45"/>
      <c r="S29" s="45"/>
      <c r="T29" s="45"/>
      <c r="U29" s="45"/>
      <c r="V29" s="143"/>
      <c r="W29" s="212"/>
      <c r="X29" s="121"/>
      <c r="Y29" s="121"/>
      <c r="Z29" s="121"/>
      <c r="AR29" s="405" t="s">
        <v>189</v>
      </c>
      <c r="AT29" s="183" t="b">
        <f t="shared" si="1"/>
        <v>1</v>
      </c>
      <c r="AU29" s="183" t="b">
        <f t="shared" si="1"/>
        <v>1</v>
      </c>
      <c r="AV29" s="183" t="b">
        <f t="shared" si="1"/>
        <v>1</v>
      </c>
      <c r="AW29" s="183" t="b">
        <f t="shared" si="1"/>
        <v>1</v>
      </c>
      <c r="AX29" s="183" t="b">
        <f t="shared" si="1"/>
        <v>1</v>
      </c>
      <c r="AY29" s="183" t="b">
        <f t="shared" si="1"/>
        <v>1</v>
      </c>
      <c r="AZ29" s="183" t="b">
        <f t="shared" si="1"/>
        <v>1</v>
      </c>
      <c r="BA29" s="183" t="b">
        <f t="shared" si="1"/>
        <v>1</v>
      </c>
    </row>
    <row r="30" spans="1:53" s="286" customFormat="1" ht="19.5" customHeight="1">
      <c r="A30" s="44"/>
      <c r="B30" s="188" t="s">
        <v>52</v>
      </c>
      <c r="C30" s="276">
        <v>2</v>
      </c>
      <c r="D30" s="101"/>
      <c r="E30" s="101"/>
      <c r="F30" s="294"/>
      <c r="G30" s="296">
        <v>6.5</v>
      </c>
      <c r="H30" s="274">
        <f t="shared" si="4"/>
        <v>195</v>
      </c>
      <c r="I30" s="53">
        <f t="shared" si="5"/>
        <v>90</v>
      </c>
      <c r="J30" s="34">
        <v>54</v>
      </c>
      <c r="K30" s="34">
        <v>18</v>
      </c>
      <c r="L30" s="34">
        <v>18</v>
      </c>
      <c r="M30" s="55">
        <f>H30-I30</f>
        <v>105</v>
      </c>
      <c r="N30" s="102"/>
      <c r="O30" s="87">
        <v>5</v>
      </c>
      <c r="P30" s="163"/>
      <c r="Q30" s="163"/>
      <c r="R30" s="163"/>
      <c r="S30" s="163"/>
      <c r="T30" s="163"/>
      <c r="U30" s="163"/>
      <c r="V30" s="165"/>
      <c r="W30" s="284"/>
      <c r="X30" s="285"/>
      <c r="Y30" s="285"/>
      <c r="Z30" s="285"/>
      <c r="AR30" s="406"/>
      <c r="AT30" s="183" t="b">
        <f t="shared" si="1"/>
        <v>1</v>
      </c>
      <c r="AU30" s="183" t="b">
        <f t="shared" si="1"/>
        <v>0</v>
      </c>
      <c r="AV30" s="183" t="b">
        <f t="shared" si="1"/>
        <v>1</v>
      </c>
      <c r="AW30" s="183" t="b">
        <f t="shared" si="1"/>
        <v>1</v>
      </c>
      <c r="AX30" s="183" t="b">
        <f t="shared" si="1"/>
        <v>1</v>
      </c>
      <c r="AY30" s="183" t="b">
        <f t="shared" si="1"/>
        <v>1</v>
      </c>
      <c r="AZ30" s="183" t="b">
        <f t="shared" si="1"/>
        <v>1</v>
      </c>
      <c r="BA30" s="183" t="b">
        <f t="shared" si="1"/>
        <v>1</v>
      </c>
    </row>
    <row r="31" spans="1:53" s="286" customFormat="1" ht="19.5" customHeight="1">
      <c r="A31" s="44"/>
      <c r="B31" s="188" t="s">
        <v>52</v>
      </c>
      <c r="C31" s="276">
        <v>3</v>
      </c>
      <c r="D31" s="101"/>
      <c r="E31" s="101"/>
      <c r="F31" s="294"/>
      <c r="G31" s="352">
        <v>5</v>
      </c>
      <c r="H31" s="274">
        <f t="shared" si="4"/>
        <v>150</v>
      </c>
      <c r="I31" s="53">
        <f t="shared" si="5"/>
        <v>75</v>
      </c>
      <c r="J31" s="87">
        <v>45</v>
      </c>
      <c r="K31" s="87">
        <v>15</v>
      </c>
      <c r="L31" s="87">
        <v>15</v>
      </c>
      <c r="M31" s="55">
        <f>H31-I31</f>
        <v>75</v>
      </c>
      <c r="N31" s="102"/>
      <c r="O31" s="163"/>
      <c r="P31" s="87">
        <v>5</v>
      </c>
      <c r="Q31" s="163"/>
      <c r="R31" s="163"/>
      <c r="S31" s="163"/>
      <c r="T31" s="163"/>
      <c r="U31" s="163"/>
      <c r="V31" s="165"/>
      <c r="W31" s="284"/>
      <c r="X31" s="285"/>
      <c r="Y31" s="285"/>
      <c r="Z31" s="285"/>
      <c r="AR31" s="406"/>
      <c r="AT31" s="183" t="b">
        <f t="shared" si="1"/>
        <v>1</v>
      </c>
      <c r="AU31" s="183" t="b">
        <f t="shared" si="1"/>
        <v>1</v>
      </c>
      <c r="AV31" s="183" t="b">
        <f t="shared" si="1"/>
        <v>0</v>
      </c>
      <c r="AW31" s="183" t="b">
        <f t="shared" si="1"/>
        <v>1</v>
      </c>
      <c r="AX31" s="183" t="b">
        <f t="shared" si="1"/>
        <v>1</v>
      </c>
      <c r="AY31" s="183" t="b">
        <f t="shared" si="1"/>
        <v>1</v>
      </c>
      <c r="AZ31" s="183" t="b">
        <f t="shared" si="1"/>
        <v>1</v>
      </c>
      <c r="BA31" s="183" t="b">
        <f t="shared" si="1"/>
        <v>1</v>
      </c>
    </row>
    <row r="32" spans="1:53" s="8" customFormat="1" ht="18.75" customHeight="1" thickBot="1">
      <c r="A32" s="44" t="s">
        <v>317</v>
      </c>
      <c r="B32" s="224" t="s">
        <v>272</v>
      </c>
      <c r="C32" s="228">
        <v>4</v>
      </c>
      <c r="D32" s="226"/>
      <c r="E32" s="226"/>
      <c r="F32" s="293"/>
      <c r="G32" s="350">
        <v>4</v>
      </c>
      <c r="H32" s="225">
        <f>G32*30</f>
        <v>120</v>
      </c>
      <c r="I32" s="226">
        <f>J32+L32</f>
        <v>45</v>
      </c>
      <c r="J32" s="226">
        <v>27</v>
      </c>
      <c r="K32" s="226"/>
      <c r="L32" s="226">
        <v>18</v>
      </c>
      <c r="M32" s="119">
        <f>H32-I32</f>
        <v>75</v>
      </c>
      <c r="N32" s="229"/>
      <c r="O32" s="34"/>
      <c r="P32" s="34"/>
      <c r="Q32" s="83">
        <v>2.5</v>
      </c>
      <c r="R32" s="34"/>
      <c r="S32" s="34"/>
      <c r="T32" s="34"/>
      <c r="U32" s="34"/>
      <c r="V32" s="55"/>
      <c r="AR32" s="97" t="s">
        <v>243</v>
      </c>
      <c r="AT32" s="183" t="b">
        <f t="shared" si="1"/>
        <v>1</v>
      </c>
      <c r="AU32" s="183" t="b">
        <f t="shared" si="1"/>
        <v>1</v>
      </c>
      <c r="AV32" s="183" t="b">
        <f t="shared" si="1"/>
        <v>1</v>
      </c>
      <c r="AW32" s="183" t="b">
        <f t="shared" si="1"/>
        <v>0</v>
      </c>
      <c r="AX32" s="183" t="b">
        <f t="shared" si="1"/>
        <v>1</v>
      </c>
      <c r="AY32" s="183" t="b">
        <f t="shared" si="1"/>
        <v>1</v>
      </c>
      <c r="AZ32" s="183" t="b">
        <f t="shared" si="1"/>
        <v>1</v>
      </c>
      <c r="BA32" s="183" t="b">
        <f t="shared" si="1"/>
        <v>1</v>
      </c>
    </row>
    <row r="33" spans="1:54" s="8" customFormat="1" ht="19.5" customHeight="1" thickBot="1">
      <c r="A33" s="758" t="s">
        <v>191</v>
      </c>
      <c r="B33" s="760"/>
      <c r="C33" s="245"/>
      <c r="D33" s="54"/>
      <c r="E33" s="54"/>
      <c r="F33" s="295"/>
      <c r="G33" s="297">
        <f>G11+G14+G18+G21+G24+G29+G27+G15+G12+G13+G28+G32+G25+G26</f>
        <v>77</v>
      </c>
      <c r="H33" s="297">
        <f aca="true" t="shared" si="9" ref="H33:M33">H11+H14+H18+H21+H29+H27+H15+H12+H13+H28+H32+H25+H26</f>
        <v>2190</v>
      </c>
      <c r="I33" s="297">
        <f t="shared" si="9"/>
        <v>942</v>
      </c>
      <c r="J33" s="297">
        <f t="shared" si="9"/>
        <v>441</v>
      </c>
      <c r="K33" s="297">
        <f t="shared" si="9"/>
        <v>123</v>
      </c>
      <c r="L33" s="297">
        <f t="shared" si="9"/>
        <v>378</v>
      </c>
      <c r="M33" s="297">
        <f t="shared" si="9"/>
        <v>1248</v>
      </c>
      <c r="N33" s="401">
        <f>SUM(N11:N32)</f>
        <v>24</v>
      </c>
      <c r="O33" s="401">
        <f aca="true" t="shared" si="10" ref="O33:V33">SUM(O11:O32)</f>
        <v>20</v>
      </c>
      <c r="P33" s="401">
        <f t="shared" si="10"/>
        <v>8</v>
      </c>
      <c r="Q33" s="401">
        <f t="shared" si="10"/>
        <v>2.5</v>
      </c>
      <c r="R33" s="401">
        <f t="shared" si="10"/>
        <v>0</v>
      </c>
      <c r="S33" s="401">
        <f t="shared" si="10"/>
        <v>3</v>
      </c>
      <c r="T33" s="401">
        <f t="shared" si="10"/>
        <v>3</v>
      </c>
      <c r="U33" s="401">
        <f t="shared" si="10"/>
        <v>0</v>
      </c>
      <c r="V33" s="401">
        <f t="shared" si="10"/>
        <v>0</v>
      </c>
      <c r="W33" s="238">
        <f>G33*30</f>
        <v>2310</v>
      </c>
      <c r="X33" s="163"/>
      <c r="Y33" s="163"/>
      <c r="Z33" s="163"/>
      <c r="AR33" s="97"/>
      <c r="AT33" s="466">
        <f aca="true" t="shared" si="11" ref="AT33:BA33">SUMIF(AT11:AT32,FALSE,$G11:$G32)</f>
        <v>29.5</v>
      </c>
      <c r="AU33" s="466">
        <f t="shared" si="11"/>
        <v>27.5</v>
      </c>
      <c r="AV33" s="466">
        <f t="shared" si="11"/>
        <v>9</v>
      </c>
      <c r="AW33" s="466">
        <f t="shared" si="11"/>
        <v>4</v>
      </c>
      <c r="AX33" s="466">
        <f t="shared" si="11"/>
        <v>0</v>
      </c>
      <c r="AY33" s="466">
        <f t="shared" si="11"/>
        <v>0</v>
      </c>
      <c r="AZ33" s="466">
        <f t="shared" si="11"/>
        <v>0</v>
      </c>
      <c r="BA33" s="466">
        <f t="shared" si="11"/>
        <v>0</v>
      </c>
      <c r="BB33" s="471"/>
    </row>
    <row r="34" spans="1:53" s="13" customFormat="1" ht="19.5" customHeight="1" thickBot="1">
      <c r="A34" s="793" t="s">
        <v>259</v>
      </c>
      <c r="B34" s="794"/>
      <c r="C34" s="794"/>
      <c r="D34" s="794"/>
      <c r="E34" s="794"/>
      <c r="F34" s="794"/>
      <c r="G34" s="794"/>
      <c r="H34" s="795"/>
      <c r="I34" s="795"/>
      <c r="J34" s="795"/>
      <c r="K34" s="795"/>
      <c r="L34" s="795"/>
      <c r="M34" s="795"/>
      <c r="N34" s="794"/>
      <c r="O34" s="794"/>
      <c r="P34" s="794"/>
      <c r="Q34" s="794"/>
      <c r="R34" s="794"/>
      <c r="S34" s="794"/>
      <c r="T34" s="794"/>
      <c r="U34" s="794"/>
      <c r="V34" s="796"/>
      <c r="W34" s="212"/>
      <c r="X34" s="121"/>
      <c r="Y34" s="121"/>
      <c r="Z34" s="121"/>
      <c r="AR34" s="405"/>
      <c r="AT34" s="121"/>
      <c r="AU34" s="121"/>
      <c r="AV34" s="121"/>
      <c r="AW34" s="121"/>
      <c r="AX34" s="121"/>
      <c r="AY34" s="121"/>
      <c r="AZ34" s="121"/>
      <c r="BA34" s="121"/>
    </row>
    <row r="35" spans="1:53" s="13" customFormat="1" ht="19.5" customHeight="1">
      <c r="A35" s="231" t="s">
        <v>117</v>
      </c>
      <c r="B35" s="191" t="s">
        <v>58</v>
      </c>
      <c r="C35" s="189" t="s">
        <v>41</v>
      </c>
      <c r="D35" s="10"/>
      <c r="E35" s="10"/>
      <c r="F35" s="64"/>
      <c r="G35" s="354">
        <v>4</v>
      </c>
      <c r="H35" s="85">
        <f>G35*30</f>
        <v>120</v>
      </c>
      <c r="I35" s="18">
        <f>SUM(J35:L35)</f>
        <v>60</v>
      </c>
      <c r="J35" s="11">
        <v>30</v>
      </c>
      <c r="K35" s="12">
        <v>15</v>
      </c>
      <c r="L35" s="12">
        <v>15</v>
      </c>
      <c r="M35" s="58">
        <f>H35-I35</f>
        <v>60</v>
      </c>
      <c r="N35" s="47"/>
      <c r="O35" s="45"/>
      <c r="P35" s="45">
        <v>4</v>
      </c>
      <c r="Q35" s="45"/>
      <c r="R35" s="45"/>
      <c r="S35" s="45"/>
      <c r="T35" s="45"/>
      <c r="U35" s="45"/>
      <c r="V35" s="143"/>
      <c r="X35" s="13" t="s">
        <v>177</v>
      </c>
      <c r="AB35" s="8" t="s">
        <v>187</v>
      </c>
      <c r="AC35" s="8">
        <f aca="true" t="shared" si="12" ref="AC35:AN35">COUNTIF($F38:$F48,AC$9)</f>
        <v>0</v>
      </c>
      <c r="AD35" s="8">
        <f t="shared" si="12"/>
        <v>0</v>
      </c>
      <c r="AE35" s="8">
        <f t="shared" si="12"/>
        <v>0</v>
      </c>
      <c r="AF35" s="8">
        <f t="shared" si="12"/>
        <v>0</v>
      </c>
      <c r="AG35" s="8">
        <f t="shared" si="12"/>
        <v>0</v>
      </c>
      <c r="AH35" s="8">
        <f t="shared" si="12"/>
        <v>0</v>
      </c>
      <c r="AI35" s="8">
        <f t="shared" si="12"/>
        <v>1</v>
      </c>
      <c r="AJ35" s="8">
        <f t="shared" si="12"/>
        <v>0</v>
      </c>
      <c r="AK35" s="8">
        <f t="shared" si="12"/>
        <v>0</v>
      </c>
      <c r="AL35" s="8">
        <f t="shared" si="12"/>
        <v>0</v>
      </c>
      <c r="AM35" s="8">
        <f t="shared" si="12"/>
        <v>0</v>
      </c>
      <c r="AN35" s="8">
        <f t="shared" si="12"/>
        <v>0</v>
      </c>
      <c r="AR35" s="405" t="s">
        <v>241</v>
      </c>
      <c r="AT35" s="183" t="b">
        <f aca="true" t="shared" si="13" ref="AT35:BA53">ISBLANK(N35)</f>
        <v>1</v>
      </c>
      <c r="AU35" s="183" t="b">
        <f t="shared" si="13"/>
        <v>1</v>
      </c>
      <c r="AV35" s="183" t="b">
        <f t="shared" si="13"/>
        <v>0</v>
      </c>
      <c r="AW35" s="183" t="b">
        <f t="shared" si="13"/>
        <v>1</v>
      </c>
      <c r="AX35" s="183" t="b">
        <f t="shared" si="13"/>
        <v>1</v>
      </c>
      <c r="AY35" s="183" t="b">
        <f t="shared" si="13"/>
        <v>1</v>
      </c>
      <c r="AZ35" s="183" t="b">
        <f t="shared" si="13"/>
        <v>1</v>
      </c>
      <c r="BA35" s="183" t="b">
        <f t="shared" si="13"/>
        <v>1</v>
      </c>
    </row>
    <row r="36" spans="1:53" s="13" customFormat="1" ht="19.5" customHeight="1" thickBot="1">
      <c r="A36" s="231" t="s">
        <v>118</v>
      </c>
      <c r="B36" s="191" t="s">
        <v>60</v>
      </c>
      <c r="C36" s="185"/>
      <c r="D36" s="7">
        <v>3</v>
      </c>
      <c r="E36" s="7"/>
      <c r="F36" s="292"/>
      <c r="G36" s="354">
        <v>4</v>
      </c>
      <c r="H36" s="85">
        <f>G36*30</f>
        <v>120</v>
      </c>
      <c r="I36" s="18">
        <f>SUM(J36:L36)</f>
        <v>54</v>
      </c>
      <c r="J36" s="11">
        <v>36</v>
      </c>
      <c r="K36" s="12">
        <v>9</v>
      </c>
      <c r="L36" s="12">
        <v>9</v>
      </c>
      <c r="M36" s="58">
        <f>H36-I36</f>
        <v>66</v>
      </c>
      <c r="N36" s="47"/>
      <c r="O36" s="45"/>
      <c r="P36" s="45">
        <v>3</v>
      </c>
      <c r="Q36" s="45"/>
      <c r="R36" s="45"/>
      <c r="S36" s="45"/>
      <c r="T36" s="45"/>
      <c r="U36" s="45"/>
      <c r="V36" s="143"/>
      <c r="X36" s="13" t="s">
        <v>177</v>
      </c>
      <c r="AR36" s="405" t="s">
        <v>241</v>
      </c>
      <c r="AT36" s="183" t="b">
        <f t="shared" si="13"/>
        <v>1</v>
      </c>
      <c r="AU36" s="183" t="b">
        <f t="shared" si="13"/>
        <v>1</v>
      </c>
      <c r="AV36" s="183" t="b">
        <f t="shared" si="13"/>
        <v>0</v>
      </c>
      <c r="AW36" s="183" t="b">
        <f t="shared" si="13"/>
        <v>1</v>
      </c>
      <c r="AX36" s="183" t="b">
        <f t="shared" si="13"/>
        <v>1</v>
      </c>
      <c r="AY36" s="183" t="b">
        <f t="shared" si="13"/>
        <v>1</v>
      </c>
      <c r="AZ36" s="183" t="b">
        <f t="shared" si="13"/>
        <v>1</v>
      </c>
      <c r="BA36" s="183" t="b">
        <f t="shared" si="13"/>
        <v>1</v>
      </c>
    </row>
    <row r="37" spans="1:53" s="13" customFormat="1" ht="18.75" customHeight="1">
      <c r="A37" s="231" t="s">
        <v>119</v>
      </c>
      <c r="B37" s="215" t="s">
        <v>56</v>
      </c>
      <c r="C37" s="190" t="s">
        <v>42</v>
      </c>
      <c r="D37" s="14"/>
      <c r="E37" s="14"/>
      <c r="F37" s="305"/>
      <c r="G37" s="355">
        <v>4.5</v>
      </c>
      <c r="H37" s="217">
        <f>G37*30</f>
        <v>135</v>
      </c>
      <c r="I37" s="218">
        <f>J37+K37+L37</f>
        <v>54</v>
      </c>
      <c r="J37" s="218">
        <v>36</v>
      </c>
      <c r="K37" s="218"/>
      <c r="L37" s="218">
        <v>18</v>
      </c>
      <c r="M37" s="219">
        <f>H37-I37</f>
        <v>81</v>
      </c>
      <c r="N37" s="220"/>
      <c r="O37" s="177"/>
      <c r="P37" s="177"/>
      <c r="Q37" s="177">
        <v>3</v>
      </c>
      <c r="R37" s="177"/>
      <c r="S37" s="177"/>
      <c r="T37" s="177"/>
      <c r="U37" s="177"/>
      <c r="V37" s="331"/>
      <c r="W37" s="212"/>
      <c r="X37" s="121"/>
      <c r="Y37" s="121" t="s">
        <v>177</v>
      </c>
      <c r="Z37" s="121"/>
      <c r="AB37" s="8"/>
      <c r="AC37" s="781" t="s">
        <v>32</v>
      </c>
      <c r="AD37" s="766"/>
      <c r="AE37" s="766"/>
      <c r="AF37" s="766" t="s">
        <v>33</v>
      </c>
      <c r="AG37" s="766"/>
      <c r="AH37" s="766"/>
      <c r="AI37" s="766" t="s">
        <v>34</v>
      </c>
      <c r="AJ37" s="766"/>
      <c r="AK37" s="766"/>
      <c r="AL37" s="766" t="s">
        <v>35</v>
      </c>
      <c r="AM37" s="766"/>
      <c r="AN37" s="780"/>
      <c r="AR37" s="405" t="s">
        <v>241</v>
      </c>
      <c r="AT37" s="183" t="b">
        <f t="shared" si="13"/>
        <v>1</v>
      </c>
      <c r="AU37" s="183" t="b">
        <f t="shared" si="13"/>
        <v>1</v>
      </c>
      <c r="AV37" s="183" t="b">
        <f t="shared" si="13"/>
        <v>1</v>
      </c>
      <c r="AW37" s="183" t="b">
        <f t="shared" si="13"/>
        <v>0</v>
      </c>
      <c r="AX37" s="183" t="b">
        <f t="shared" si="13"/>
        <v>1</v>
      </c>
      <c r="AY37" s="183" t="b">
        <f t="shared" si="13"/>
        <v>1</v>
      </c>
      <c r="AZ37" s="183" t="b">
        <f t="shared" si="13"/>
        <v>1</v>
      </c>
      <c r="BA37" s="183" t="b">
        <f t="shared" si="13"/>
        <v>1</v>
      </c>
    </row>
    <row r="38" spans="1:53" s="13" customFormat="1" ht="19.5" customHeight="1">
      <c r="A38" s="231" t="s">
        <v>195</v>
      </c>
      <c r="B38" s="191" t="s">
        <v>57</v>
      </c>
      <c r="C38" s="189" t="s">
        <v>42</v>
      </c>
      <c r="D38" s="14"/>
      <c r="E38" s="14"/>
      <c r="F38" s="150"/>
      <c r="G38" s="356">
        <v>6.5</v>
      </c>
      <c r="H38" s="208">
        <f>G38*30</f>
        <v>195</v>
      </c>
      <c r="I38" s="12">
        <f>J38+K38+L38</f>
        <v>90</v>
      </c>
      <c r="J38" s="12">
        <v>54</v>
      </c>
      <c r="K38" s="12">
        <v>18</v>
      </c>
      <c r="L38" s="12">
        <v>18</v>
      </c>
      <c r="M38" s="209">
        <f>H38-I38</f>
        <v>105</v>
      </c>
      <c r="N38" s="47"/>
      <c r="O38" s="45"/>
      <c r="P38" s="45"/>
      <c r="Q38" s="45">
        <v>5</v>
      </c>
      <c r="R38" s="45"/>
      <c r="S38" s="45"/>
      <c r="T38" s="45"/>
      <c r="U38" s="45"/>
      <c r="V38" s="143"/>
      <c r="W38" s="212"/>
      <c r="X38" s="121" t="s">
        <v>177</v>
      </c>
      <c r="Y38" s="121"/>
      <c r="Z38" s="121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R38" s="405" t="s">
        <v>241</v>
      </c>
      <c r="AT38" s="183" t="b">
        <f t="shared" si="13"/>
        <v>1</v>
      </c>
      <c r="AU38" s="183" t="b">
        <f t="shared" si="13"/>
        <v>1</v>
      </c>
      <c r="AV38" s="183" t="b">
        <f t="shared" si="13"/>
        <v>1</v>
      </c>
      <c r="AW38" s="183" t="b">
        <f t="shared" si="13"/>
        <v>0</v>
      </c>
      <c r="AX38" s="183" t="b">
        <f t="shared" si="13"/>
        <v>1</v>
      </c>
      <c r="AY38" s="183" t="b">
        <f t="shared" si="13"/>
        <v>1</v>
      </c>
      <c r="AZ38" s="183" t="b">
        <f t="shared" si="13"/>
        <v>1</v>
      </c>
      <c r="BA38" s="183" t="b">
        <f t="shared" si="13"/>
        <v>1</v>
      </c>
    </row>
    <row r="39" spans="1:53" s="13" customFormat="1" ht="19.5" customHeight="1">
      <c r="A39" s="231" t="s">
        <v>120</v>
      </c>
      <c r="B39" s="191" t="s">
        <v>218</v>
      </c>
      <c r="C39" s="189"/>
      <c r="D39" s="10"/>
      <c r="E39" s="10"/>
      <c r="F39" s="150" t="s">
        <v>42</v>
      </c>
      <c r="G39" s="354">
        <v>1</v>
      </c>
      <c r="H39" s="85">
        <f>G39*30</f>
        <v>30</v>
      </c>
      <c r="I39" s="18">
        <f>SUM(J39:L39)</f>
        <v>18</v>
      </c>
      <c r="J39" s="11"/>
      <c r="K39" s="12"/>
      <c r="L39" s="12">
        <v>18</v>
      </c>
      <c r="M39" s="58">
        <f>H39-I39</f>
        <v>12</v>
      </c>
      <c r="N39" s="47"/>
      <c r="O39" s="45"/>
      <c r="P39" s="45"/>
      <c r="Q39" s="45">
        <v>1</v>
      </c>
      <c r="R39" s="45"/>
      <c r="S39" s="45"/>
      <c r="T39" s="45"/>
      <c r="U39" s="45"/>
      <c r="V39" s="143"/>
      <c r="AB39" s="8" t="s">
        <v>186</v>
      </c>
      <c r="AC39" s="8">
        <f aca="true" t="shared" si="14" ref="AC39:AN39">COUNTIF($E38:$E48,AC$9)</f>
        <v>0</v>
      </c>
      <c r="AD39" s="8">
        <f t="shared" si="14"/>
        <v>0</v>
      </c>
      <c r="AE39" s="8">
        <f t="shared" si="14"/>
        <v>0</v>
      </c>
      <c r="AF39" s="8">
        <f t="shared" si="14"/>
        <v>0</v>
      </c>
      <c r="AG39" s="8">
        <f t="shared" si="14"/>
        <v>0</v>
      </c>
      <c r="AH39" s="8">
        <f t="shared" si="14"/>
        <v>0</v>
      </c>
      <c r="AI39" s="8">
        <f t="shared" si="14"/>
        <v>0</v>
      </c>
      <c r="AJ39" s="8">
        <f t="shared" si="14"/>
        <v>0</v>
      </c>
      <c r="AK39" s="8">
        <f t="shared" si="14"/>
        <v>0</v>
      </c>
      <c r="AL39" s="8">
        <f t="shared" si="14"/>
        <v>0</v>
      </c>
      <c r="AM39" s="8">
        <f t="shared" si="14"/>
        <v>0</v>
      </c>
      <c r="AN39" s="8">
        <f t="shared" si="14"/>
        <v>0</v>
      </c>
      <c r="AR39" s="405" t="s">
        <v>241</v>
      </c>
      <c r="AT39" s="183" t="b">
        <f t="shared" si="13"/>
        <v>1</v>
      </c>
      <c r="AU39" s="183" t="b">
        <f t="shared" si="13"/>
        <v>1</v>
      </c>
      <c r="AV39" s="183" t="b">
        <f t="shared" si="13"/>
        <v>1</v>
      </c>
      <c r="AW39" s="183" t="b">
        <f t="shared" si="13"/>
        <v>0</v>
      </c>
      <c r="AX39" s="183" t="b">
        <f t="shared" si="13"/>
        <v>1</v>
      </c>
      <c r="AY39" s="183" t="b">
        <f t="shared" si="13"/>
        <v>1</v>
      </c>
      <c r="AZ39" s="183" t="b">
        <f t="shared" si="13"/>
        <v>1</v>
      </c>
      <c r="BA39" s="183" t="b">
        <f t="shared" si="13"/>
        <v>1</v>
      </c>
    </row>
    <row r="40" spans="1:53" s="8" customFormat="1" ht="19.5" customHeight="1">
      <c r="A40" s="231" t="s">
        <v>121</v>
      </c>
      <c r="B40" s="191" t="s">
        <v>84</v>
      </c>
      <c r="C40" s="189" t="s">
        <v>43</v>
      </c>
      <c r="D40" s="10"/>
      <c r="E40" s="10"/>
      <c r="F40" s="150"/>
      <c r="G40" s="356">
        <v>7</v>
      </c>
      <c r="H40" s="85">
        <f aca="true" t="shared" si="15" ref="H40:H53">G40*30</f>
        <v>210</v>
      </c>
      <c r="I40" s="18">
        <f>SUM(J40:L40)</f>
        <v>90</v>
      </c>
      <c r="J40" s="11">
        <v>45</v>
      </c>
      <c r="K40" s="12">
        <v>30</v>
      </c>
      <c r="L40" s="12">
        <v>15</v>
      </c>
      <c r="M40" s="58">
        <f aca="true" t="shared" si="16" ref="M40:M53">H40-I40</f>
        <v>120</v>
      </c>
      <c r="N40" s="47"/>
      <c r="O40" s="45"/>
      <c r="P40" s="45"/>
      <c r="Q40" s="45"/>
      <c r="R40" s="45">
        <v>6</v>
      </c>
      <c r="S40" s="45"/>
      <c r="T40" s="45"/>
      <c r="U40" s="163"/>
      <c r="V40" s="143"/>
      <c r="Y40" s="8" t="s">
        <v>177</v>
      </c>
      <c r="AR40" s="405" t="s">
        <v>241</v>
      </c>
      <c r="AT40" s="183" t="b">
        <f t="shared" si="13"/>
        <v>1</v>
      </c>
      <c r="AU40" s="183" t="b">
        <f t="shared" si="13"/>
        <v>1</v>
      </c>
      <c r="AV40" s="183" t="b">
        <f t="shared" si="13"/>
        <v>1</v>
      </c>
      <c r="AW40" s="183" t="b">
        <f t="shared" si="13"/>
        <v>1</v>
      </c>
      <c r="AX40" s="183" t="b">
        <f t="shared" si="13"/>
        <v>0</v>
      </c>
      <c r="AY40" s="183" t="b">
        <f t="shared" si="13"/>
        <v>1</v>
      </c>
      <c r="AZ40" s="183" t="b">
        <f t="shared" si="13"/>
        <v>1</v>
      </c>
      <c r="BA40" s="183" t="b">
        <f t="shared" si="13"/>
        <v>1</v>
      </c>
    </row>
    <row r="41" spans="1:53" s="13" customFormat="1" ht="19.5" customHeight="1">
      <c r="A41" s="231" t="s">
        <v>122</v>
      </c>
      <c r="B41" s="191" t="s">
        <v>217</v>
      </c>
      <c r="C41" s="189"/>
      <c r="D41" s="10"/>
      <c r="E41" s="10"/>
      <c r="F41" s="114">
        <v>5</v>
      </c>
      <c r="G41" s="354">
        <v>1</v>
      </c>
      <c r="H41" s="85">
        <f t="shared" si="15"/>
        <v>30</v>
      </c>
      <c r="I41" s="18">
        <f>SUM(J41:L41)</f>
        <v>15</v>
      </c>
      <c r="J41" s="11"/>
      <c r="K41" s="12"/>
      <c r="L41" s="12">
        <v>15</v>
      </c>
      <c r="M41" s="58">
        <f t="shared" si="16"/>
        <v>15</v>
      </c>
      <c r="N41" s="47"/>
      <c r="O41" s="45"/>
      <c r="P41" s="45"/>
      <c r="Q41" s="45"/>
      <c r="R41" s="45">
        <v>1</v>
      </c>
      <c r="S41" s="45"/>
      <c r="T41" s="45"/>
      <c r="U41" s="163"/>
      <c r="V41" s="143"/>
      <c r="Y41" s="13" t="s">
        <v>177</v>
      </c>
      <c r="AR41" s="405" t="s">
        <v>241</v>
      </c>
      <c r="AT41" s="183" t="b">
        <f t="shared" si="13"/>
        <v>1</v>
      </c>
      <c r="AU41" s="183" t="b">
        <f t="shared" si="13"/>
        <v>1</v>
      </c>
      <c r="AV41" s="183" t="b">
        <f t="shared" si="13"/>
        <v>1</v>
      </c>
      <c r="AW41" s="183" t="b">
        <f t="shared" si="13"/>
        <v>1</v>
      </c>
      <c r="AX41" s="183" t="b">
        <f t="shared" si="13"/>
        <v>0</v>
      </c>
      <c r="AY41" s="183" t="b">
        <f t="shared" si="13"/>
        <v>1</v>
      </c>
      <c r="AZ41" s="183" t="b">
        <f t="shared" si="13"/>
        <v>1</v>
      </c>
      <c r="BA41" s="183" t="b">
        <f t="shared" si="13"/>
        <v>1</v>
      </c>
    </row>
    <row r="42" spans="1:53" s="13" customFormat="1" ht="19.5" customHeight="1">
      <c r="A42" s="231" t="s">
        <v>141</v>
      </c>
      <c r="B42" s="191" t="s">
        <v>62</v>
      </c>
      <c r="C42" s="190" t="s">
        <v>43</v>
      </c>
      <c r="D42" s="14"/>
      <c r="E42" s="14"/>
      <c r="F42" s="150"/>
      <c r="G42" s="356">
        <v>4.5</v>
      </c>
      <c r="H42" s="208">
        <f t="shared" si="15"/>
        <v>135</v>
      </c>
      <c r="I42" s="12">
        <f>J42+K42+L42</f>
        <v>60</v>
      </c>
      <c r="J42" s="12">
        <v>30</v>
      </c>
      <c r="K42" s="12">
        <v>15</v>
      </c>
      <c r="L42" s="12">
        <v>15</v>
      </c>
      <c r="M42" s="209">
        <f t="shared" si="16"/>
        <v>75</v>
      </c>
      <c r="N42" s="47"/>
      <c r="O42" s="45"/>
      <c r="P42" s="45"/>
      <c r="Q42" s="45"/>
      <c r="R42" s="45">
        <v>4</v>
      </c>
      <c r="S42" s="45"/>
      <c r="T42" s="45"/>
      <c r="U42" s="45"/>
      <c r="V42" s="143"/>
      <c r="Y42" s="13" t="s">
        <v>177</v>
      </c>
      <c r="AR42" s="405" t="s">
        <v>241</v>
      </c>
      <c r="AT42" s="183" t="b">
        <f t="shared" si="13"/>
        <v>1</v>
      </c>
      <c r="AU42" s="183" t="b">
        <f t="shared" si="13"/>
        <v>1</v>
      </c>
      <c r="AV42" s="183" t="b">
        <f t="shared" si="13"/>
        <v>1</v>
      </c>
      <c r="AW42" s="183" t="b">
        <f t="shared" si="13"/>
        <v>1</v>
      </c>
      <c r="AX42" s="183" t="b">
        <f t="shared" si="13"/>
        <v>0</v>
      </c>
      <c r="AY42" s="183" t="b">
        <f t="shared" si="13"/>
        <v>1</v>
      </c>
      <c r="AZ42" s="183" t="b">
        <f t="shared" si="13"/>
        <v>1</v>
      </c>
      <c r="BA42" s="183" t="b">
        <f t="shared" si="13"/>
        <v>1</v>
      </c>
    </row>
    <row r="43" spans="1:53" s="13" customFormat="1" ht="19.5" customHeight="1">
      <c r="A43" s="231" t="s">
        <v>142</v>
      </c>
      <c r="B43" s="191" t="s">
        <v>65</v>
      </c>
      <c r="C43" s="189" t="s">
        <v>43</v>
      </c>
      <c r="D43" s="10"/>
      <c r="E43" s="10"/>
      <c r="F43" s="150"/>
      <c r="G43" s="356">
        <v>4</v>
      </c>
      <c r="H43" s="84">
        <f t="shared" si="15"/>
        <v>120</v>
      </c>
      <c r="I43" s="113">
        <f>SUM(J43:L43)</f>
        <v>45</v>
      </c>
      <c r="J43" s="11">
        <v>30</v>
      </c>
      <c r="K43" s="12">
        <v>15</v>
      </c>
      <c r="L43" s="12"/>
      <c r="M43" s="58">
        <f t="shared" si="16"/>
        <v>75</v>
      </c>
      <c r="N43" s="39"/>
      <c r="O43" s="9"/>
      <c r="P43" s="9"/>
      <c r="Q43" s="9"/>
      <c r="R43" s="9">
        <v>3</v>
      </c>
      <c r="S43" s="9"/>
      <c r="T43" s="9"/>
      <c r="U43" s="9"/>
      <c r="V43" s="40"/>
      <c r="Y43" s="13" t="s">
        <v>177</v>
      </c>
      <c r="AB43" s="8"/>
      <c r="AC43" s="126">
        <v>1</v>
      </c>
      <c r="AD43" s="81" t="s">
        <v>166</v>
      </c>
      <c r="AE43" s="81" t="s">
        <v>167</v>
      </c>
      <c r="AF43" s="81">
        <v>3</v>
      </c>
      <c r="AG43" s="81" t="s">
        <v>168</v>
      </c>
      <c r="AH43" s="81" t="s">
        <v>169</v>
      </c>
      <c r="AI43" s="81">
        <v>5</v>
      </c>
      <c r="AJ43" s="81" t="s">
        <v>170</v>
      </c>
      <c r="AK43" s="81" t="s">
        <v>171</v>
      </c>
      <c r="AL43" s="81">
        <v>7</v>
      </c>
      <c r="AM43" s="81" t="s">
        <v>172</v>
      </c>
      <c r="AN43" s="127" t="s">
        <v>173</v>
      </c>
      <c r="AR43" s="405" t="s">
        <v>241</v>
      </c>
      <c r="AT43" s="183" t="b">
        <f t="shared" si="13"/>
        <v>1</v>
      </c>
      <c r="AU43" s="183" t="b">
        <f t="shared" si="13"/>
        <v>1</v>
      </c>
      <c r="AV43" s="183" t="b">
        <f t="shared" si="13"/>
        <v>1</v>
      </c>
      <c r="AW43" s="183" t="b">
        <f t="shared" si="13"/>
        <v>1</v>
      </c>
      <c r="AX43" s="183" t="b">
        <f t="shared" si="13"/>
        <v>0</v>
      </c>
      <c r="AY43" s="183" t="b">
        <f t="shared" si="13"/>
        <v>1</v>
      </c>
      <c r="AZ43" s="183" t="b">
        <f t="shared" si="13"/>
        <v>1</v>
      </c>
      <c r="BA43" s="183" t="b">
        <f t="shared" si="13"/>
        <v>1</v>
      </c>
    </row>
    <row r="44" spans="1:53" s="13" customFormat="1" ht="19.5" customHeight="1">
      <c r="A44" s="231" t="s">
        <v>196</v>
      </c>
      <c r="B44" s="191" t="s">
        <v>59</v>
      </c>
      <c r="C44" s="189"/>
      <c r="D44" s="10" t="s">
        <v>43</v>
      </c>
      <c r="E44" s="10"/>
      <c r="F44" s="150"/>
      <c r="G44" s="355">
        <v>4.5</v>
      </c>
      <c r="H44" s="217">
        <f t="shared" si="15"/>
        <v>135</v>
      </c>
      <c r="I44" s="218">
        <f>J44+K44+L44</f>
        <v>60</v>
      </c>
      <c r="J44" s="218">
        <v>30</v>
      </c>
      <c r="K44" s="218">
        <v>30</v>
      </c>
      <c r="L44" s="218"/>
      <c r="M44" s="219">
        <f t="shared" si="16"/>
        <v>75</v>
      </c>
      <c r="N44" s="47"/>
      <c r="O44" s="45"/>
      <c r="P44" s="45"/>
      <c r="Q44" s="45"/>
      <c r="R44" s="45">
        <v>4</v>
      </c>
      <c r="S44" s="45"/>
      <c r="T44" s="45"/>
      <c r="U44" s="45"/>
      <c r="V44" s="143"/>
      <c r="AR44" s="405" t="s">
        <v>241</v>
      </c>
      <c r="AT44" s="183" t="b">
        <f t="shared" si="13"/>
        <v>1</v>
      </c>
      <c r="AU44" s="183" t="b">
        <f t="shared" si="13"/>
        <v>1</v>
      </c>
      <c r="AV44" s="183" t="b">
        <f t="shared" si="13"/>
        <v>1</v>
      </c>
      <c r="AW44" s="183" t="b">
        <f t="shared" si="13"/>
        <v>1</v>
      </c>
      <c r="AX44" s="183" t="b">
        <f t="shared" si="13"/>
        <v>0</v>
      </c>
      <c r="AY44" s="183" t="b">
        <f t="shared" si="13"/>
        <v>1</v>
      </c>
      <c r="AZ44" s="183" t="b">
        <f t="shared" si="13"/>
        <v>1</v>
      </c>
      <c r="BA44" s="183" t="b">
        <f t="shared" si="13"/>
        <v>1</v>
      </c>
    </row>
    <row r="45" spans="1:53" s="13" customFormat="1" ht="19.5" customHeight="1">
      <c r="A45" s="231" t="s">
        <v>197</v>
      </c>
      <c r="B45" s="191" t="s">
        <v>67</v>
      </c>
      <c r="C45" s="193" t="s">
        <v>44</v>
      </c>
      <c r="D45" s="19"/>
      <c r="E45" s="19"/>
      <c r="F45" s="63"/>
      <c r="G45" s="356">
        <v>5.5</v>
      </c>
      <c r="H45" s="208">
        <f t="shared" si="15"/>
        <v>165</v>
      </c>
      <c r="I45" s="12">
        <f>J45+K45+L45</f>
        <v>72</v>
      </c>
      <c r="J45" s="12">
        <v>36</v>
      </c>
      <c r="K45" s="12"/>
      <c r="L45" s="12">
        <v>36</v>
      </c>
      <c r="M45" s="209">
        <f t="shared" si="16"/>
        <v>93</v>
      </c>
      <c r="N45" s="39"/>
      <c r="O45" s="9"/>
      <c r="P45" s="9"/>
      <c r="Q45" s="9"/>
      <c r="R45" s="9"/>
      <c r="S45" s="9">
        <v>4</v>
      </c>
      <c r="T45" s="9"/>
      <c r="U45" s="89"/>
      <c r="V45" s="40"/>
      <c r="AB45" s="8" t="s">
        <v>184</v>
      </c>
      <c r="AC45" s="8">
        <f aca="true" t="shared" si="17" ref="AC45:AN45">COUNTIF($C49:$C53,AC$9)</f>
        <v>0</v>
      </c>
      <c r="AD45" s="8">
        <f t="shared" si="17"/>
        <v>0</v>
      </c>
      <c r="AE45" s="8">
        <f t="shared" si="17"/>
        <v>0</v>
      </c>
      <c r="AF45" s="8">
        <f t="shared" si="17"/>
        <v>0</v>
      </c>
      <c r="AG45" s="8">
        <f t="shared" si="17"/>
        <v>0</v>
      </c>
      <c r="AH45" s="8">
        <f t="shared" si="17"/>
        <v>0</v>
      </c>
      <c r="AI45" s="8">
        <f t="shared" si="17"/>
        <v>0</v>
      </c>
      <c r="AJ45" s="8">
        <f t="shared" si="17"/>
        <v>0</v>
      </c>
      <c r="AK45" s="8">
        <f t="shared" si="17"/>
        <v>0</v>
      </c>
      <c r="AL45" s="8">
        <f t="shared" si="17"/>
        <v>2</v>
      </c>
      <c r="AM45" s="8">
        <f t="shared" si="17"/>
        <v>0</v>
      </c>
      <c r="AN45" s="8">
        <f t="shared" si="17"/>
        <v>0</v>
      </c>
      <c r="AR45" s="405" t="s">
        <v>241</v>
      </c>
      <c r="AT45" s="183" t="b">
        <f t="shared" si="13"/>
        <v>1</v>
      </c>
      <c r="AU45" s="183" t="b">
        <f t="shared" si="13"/>
        <v>1</v>
      </c>
      <c r="AV45" s="183" t="b">
        <f t="shared" si="13"/>
        <v>1</v>
      </c>
      <c r="AW45" s="183" t="b">
        <f t="shared" si="13"/>
        <v>1</v>
      </c>
      <c r="AX45" s="183" t="b">
        <f t="shared" si="13"/>
        <v>1</v>
      </c>
      <c r="AY45" s="183" t="b">
        <f t="shared" si="13"/>
        <v>0</v>
      </c>
      <c r="AZ45" s="183" t="b">
        <f t="shared" si="13"/>
        <v>1</v>
      </c>
      <c r="BA45" s="183" t="b">
        <f t="shared" si="13"/>
        <v>1</v>
      </c>
    </row>
    <row r="46" spans="1:53" s="13" customFormat="1" ht="19.5" customHeight="1">
      <c r="A46" s="231" t="s">
        <v>198</v>
      </c>
      <c r="B46" s="410" t="s">
        <v>219</v>
      </c>
      <c r="C46" s="271" t="s">
        <v>44</v>
      </c>
      <c r="D46" s="116"/>
      <c r="E46" s="116"/>
      <c r="F46" s="306"/>
      <c r="G46" s="356">
        <v>5.5</v>
      </c>
      <c r="H46" s="208">
        <f t="shared" si="15"/>
        <v>165</v>
      </c>
      <c r="I46" s="12">
        <f>J46+K46+L46</f>
        <v>72</v>
      </c>
      <c r="J46" s="12">
        <v>36</v>
      </c>
      <c r="K46" s="12"/>
      <c r="L46" s="12">
        <v>36</v>
      </c>
      <c r="M46" s="209">
        <f t="shared" si="16"/>
        <v>93</v>
      </c>
      <c r="N46" s="47"/>
      <c r="O46" s="45"/>
      <c r="P46" s="45"/>
      <c r="Q46" s="45"/>
      <c r="R46" s="45"/>
      <c r="S46" s="45">
        <v>4</v>
      </c>
      <c r="T46" s="45"/>
      <c r="U46" s="45"/>
      <c r="V46" s="143"/>
      <c r="AR46" s="405" t="s">
        <v>241</v>
      </c>
      <c r="AT46" s="183" t="b">
        <f t="shared" si="13"/>
        <v>1</v>
      </c>
      <c r="AU46" s="183" t="b">
        <f t="shared" si="13"/>
        <v>1</v>
      </c>
      <c r="AV46" s="183" t="b">
        <f t="shared" si="13"/>
        <v>1</v>
      </c>
      <c r="AW46" s="183" t="b">
        <f t="shared" si="13"/>
        <v>1</v>
      </c>
      <c r="AX46" s="183" t="b">
        <f t="shared" si="13"/>
        <v>1</v>
      </c>
      <c r="AY46" s="183" t="b">
        <f t="shared" si="13"/>
        <v>0</v>
      </c>
      <c r="AZ46" s="183" t="b">
        <f t="shared" si="13"/>
        <v>1</v>
      </c>
      <c r="BA46" s="183" t="b">
        <f t="shared" si="13"/>
        <v>1</v>
      </c>
    </row>
    <row r="47" spans="1:53" s="13" customFormat="1" ht="22.5" customHeight="1">
      <c r="A47" s="231" t="s">
        <v>248</v>
      </c>
      <c r="B47" s="456" t="s">
        <v>220</v>
      </c>
      <c r="C47" s="232"/>
      <c r="D47" s="169"/>
      <c r="E47" s="169"/>
      <c r="F47" s="307" t="s">
        <v>44</v>
      </c>
      <c r="G47" s="357">
        <v>1</v>
      </c>
      <c r="H47" s="228">
        <f t="shared" si="15"/>
        <v>30</v>
      </c>
      <c r="I47" s="230">
        <f>SUM(J47:L47)</f>
        <v>18</v>
      </c>
      <c r="J47" s="117"/>
      <c r="K47" s="118"/>
      <c r="L47" s="118">
        <v>18</v>
      </c>
      <c r="M47" s="119">
        <f t="shared" si="16"/>
        <v>12</v>
      </c>
      <c r="N47" s="47"/>
      <c r="O47" s="45"/>
      <c r="P47" s="45"/>
      <c r="Q47" s="45"/>
      <c r="R47" s="45"/>
      <c r="S47" s="45">
        <v>1</v>
      </c>
      <c r="T47" s="45"/>
      <c r="U47" s="45"/>
      <c r="V47" s="143"/>
      <c r="AR47" s="405" t="s">
        <v>241</v>
      </c>
      <c r="AT47" s="183" t="b">
        <f t="shared" si="13"/>
        <v>1</v>
      </c>
      <c r="AU47" s="183" t="b">
        <f t="shared" si="13"/>
        <v>1</v>
      </c>
      <c r="AV47" s="183" t="b">
        <f t="shared" si="13"/>
        <v>1</v>
      </c>
      <c r="AW47" s="183" t="b">
        <f t="shared" si="13"/>
        <v>1</v>
      </c>
      <c r="AX47" s="183" t="b">
        <f t="shared" si="13"/>
        <v>1</v>
      </c>
      <c r="AY47" s="183" t="b">
        <f t="shared" si="13"/>
        <v>0</v>
      </c>
      <c r="AZ47" s="183" t="b">
        <f t="shared" si="13"/>
        <v>1</v>
      </c>
      <c r="BA47" s="183" t="b">
        <f t="shared" si="13"/>
        <v>1</v>
      </c>
    </row>
    <row r="48" spans="1:53" s="13" customFormat="1" ht="19.5" customHeight="1">
      <c r="A48" s="231" t="s">
        <v>249</v>
      </c>
      <c r="B48" s="191" t="s">
        <v>61</v>
      </c>
      <c r="C48" s="189" t="s">
        <v>45</v>
      </c>
      <c r="D48" s="10"/>
      <c r="E48" s="10"/>
      <c r="F48" s="150"/>
      <c r="G48" s="354">
        <v>5.5</v>
      </c>
      <c r="H48" s="85">
        <f t="shared" si="15"/>
        <v>165</v>
      </c>
      <c r="I48" s="18">
        <f>SUM(J48:L48)</f>
        <v>60</v>
      </c>
      <c r="J48" s="11">
        <v>30</v>
      </c>
      <c r="K48" s="12">
        <v>30</v>
      </c>
      <c r="L48" s="12"/>
      <c r="M48" s="58">
        <f t="shared" si="16"/>
        <v>105</v>
      </c>
      <c r="N48" s="47"/>
      <c r="O48" s="45"/>
      <c r="P48" s="45"/>
      <c r="Q48" s="45"/>
      <c r="R48" s="45"/>
      <c r="S48" s="45"/>
      <c r="T48" s="45">
        <v>4</v>
      </c>
      <c r="U48" s="45"/>
      <c r="V48" s="143"/>
      <c r="Z48" s="13" t="s">
        <v>177</v>
      </c>
      <c r="AR48" s="405" t="s">
        <v>241</v>
      </c>
      <c r="AT48" s="183" t="b">
        <f t="shared" si="13"/>
        <v>1</v>
      </c>
      <c r="AU48" s="183" t="b">
        <f t="shared" si="13"/>
        <v>1</v>
      </c>
      <c r="AV48" s="183" t="b">
        <f t="shared" si="13"/>
        <v>1</v>
      </c>
      <c r="AW48" s="183" t="b">
        <f t="shared" si="13"/>
        <v>1</v>
      </c>
      <c r="AX48" s="183" t="b">
        <f t="shared" si="13"/>
        <v>1</v>
      </c>
      <c r="AY48" s="183" t="b">
        <f t="shared" si="13"/>
        <v>1</v>
      </c>
      <c r="AZ48" s="183" t="b">
        <f t="shared" si="13"/>
        <v>0</v>
      </c>
      <c r="BA48" s="183" t="b">
        <f t="shared" si="13"/>
        <v>1</v>
      </c>
    </row>
    <row r="49" spans="1:53" s="13" customFormat="1" ht="19.5" customHeight="1">
      <c r="A49" s="231" t="s">
        <v>264</v>
      </c>
      <c r="B49" s="281" t="s">
        <v>64</v>
      </c>
      <c r="C49" s="189" t="s">
        <v>45</v>
      </c>
      <c r="D49" s="10"/>
      <c r="E49" s="10"/>
      <c r="F49" s="64"/>
      <c r="G49" s="356">
        <v>5</v>
      </c>
      <c r="H49" s="208">
        <f t="shared" si="15"/>
        <v>150</v>
      </c>
      <c r="I49" s="12">
        <f>J49+K49+L49</f>
        <v>60</v>
      </c>
      <c r="J49" s="12">
        <v>30</v>
      </c>
      <c r="K49" s="12">
        <v>30</v>
      </c>
      <c r="L49" s="12"/>
      <c r="M49" s="209">
        <f t="shared" si="16"/>
        <v>90</v>
      </c>
      <c r="N49" s="94"/>
      <c r="O49" s="20"/>
      <c r="P49" s="20"/>
      <c r="Q49" s="20"/>
      <c r="R49" s="20"/>
      <c r="S49" s="20"/>
      <c r="T49" s="20">
        <v>4</v>
      </c>
      <c r="U49" s="20"/>
      <c r="V49" s="41"/>
      <c r="AR49" s="405" t="s">
        <v>241</v>
      </c>
      <c r="AT49" s="183" t="b">
        <f t="shared" si="13"/>
        <v>1</v>
      </c>
      <c r="AU49" s="183" t="b">
        <f t="shared" si="13"/>
        <v>1</v>
      </c>
      <c r="AV49" s="183" t="b">
        <f t="shared" si="13"/>
        <v>1</v>
      </c>
      <c r="AW49" s="183" t="b">
        <f t="shared" si="13"/>
        <v>1</v>
      </c>
      <c r="AX49" s="183" t="b">
        <f t="shared" si="13"/>
        <v>1</v>
      </c>
      <c r="AY49" s="183" t="b">
        <f t="shared" si="13"/>
        <v>1</v>
      </c>
      <c r="AZ49" s="183" t="b">
        <f t="shared" si="13"/>
        <v>0</v>
      </c>
      <c r="BA49" s="183" t="b">
        <f t="shared" si="13"/>
        <v>1</v>
      </c>
    </row>
    <row r="50" spans="1:53" s="13" customFormat="1" ht="19.5" customHeight="1">
      <c r="A50" s="231" t="s">
        <v>265</v>
      </c>
      <c r="B50" s="282" t="s">
        <v>221</v>
      </c>
      <c r="C50" s="189"/>
      <c r="D50" s="10"/>
      <c r="E50" s="10" t="s">
        <v>45</v>
      </c>
      <c r="F50" s="64"/>
      <c r="G50" s="354">
        <v>1</v>
      </c>
      <c r="H50" s="84">
        <f t="shared" si="15"/>
        <v>30</v>
      </c>
      <c r="I50" s="113">
        <f>SUM(J50:L50)</f>
        <v>15</v>
      </c>
      <c r="J50" s="16"/>
      <c r="K50" s="17"/>
      <c r="L50" s="17">
        <v>15</v>
      </c>
      <c r="M50" s="58">
        <f t="shared" si="16"/>
        <v>15</v>
      </c>
      <c r="N50" s="85"/>
      <c r="O50" s="7"/>
      <c r="P50" s="7"/>
      <c r="Q50" s="7"/>
      <c r="R50" s="7"/>
      <c r="S50" s="7"/>
      <c r="T50" s="7">
        <v>1</v>
      </c>
      <c r="U50" s="7"/>
      <c r="V50" s="41"/>
      <c r="Z50" s="13" t="s">
        <v>177</v>
      </c>
      <c r="AB50" s="8"/>
      <c r="AC50" s="740"/>
      <c r="AD50" s="724"/>
      <c r="AE50" s="724"/>
      <c r="AF50" s="724"/>
      <c r="AG50" s="724"/>
      <c r="AH50" s="724"/>
      <c r="AI50" s="724"/>
      <c r="AJ50" s="724"/>
      <c r="AK50" s="724"/>
      <c r="AL50" s="724"/>
      <c r="AM50" s="724"/>
      <c r="AN50" s="754"/>
      <c r="AR50" s="405" t="s">
        <v>241</v>
      </c>
      <c r="AT50" s="183" t="b">
        <f t="shared" si="13"/>
        <v>1</v>
      </c>
      <c r="AU50" s="183" t="b">
        <f t="shared" si="13"/>
        <v>1</v>
      </c>
      <c r="AV50" s="183" t="b">
        <f t="shared" si="13"/>
        <v>1</v>
      </c>
      <c r="AW50" s="183" t="b">
        <f t="shared" si="13"/>
        <v>1</v>
      </c>
      <c r="AX50" s="183" t="b">
        <f t="shared" si="13"/>
        <v>1</v>
      </c>
      <c r="AY50" s="183" t="b">
        <f t="shared" si="13"/>
        <v>1</v>
      </c>
      <c r="AZ50" s="183" t="b">
        <f t="shared" si="13"/>
        <v>0</v>
      </c>
      <c r="BA50" s="183" t="b">
        <f t="shared" si="13"/>
        <v>1</v>
      </c>
    </row>
    <row r="51" spans="1:53" s="13" customFormat="1" ht="19.5" customHeight="1">
      <c r="A51" s="231" t="s">
        <v>266</v>
      </c>
      <c r="B51" s="194" t="s">
        <v>69</v>
      </c>
      <c r="C51" s="189" t="s">
        <v>45</v>
      </c>
      <c r="D51" s="10"/>
      <c r="E51" s="10"/>
      <c r="F51" s="115"/>
      <c r="G51" s="358">
        <v>6</v>
      </c>
      <c r="H51" s="84">
        <f t="shared" si="15"/>
        <v>180</v>
      </c>
      <c r="I51" s="113">
        <f>SUM(J51:L51)</f>
        <v>90</v>
      </c>
      <c r="J51" s="16">
        <v>45</v>
      </c>
      <c r="K51" s="17"/>
      <c r="L51" s="17">
        <v>45</v>
      </c>
      <c r="M51" s="58">
        <f t="shared" si="16"/>
        <v>90</v>
      </c>
      <c r="N51" s="39"/>
      <c r="O51" s="9"/>
      <c r="P51" s="9"/>
      <c r="Q51" s="9"/>
      <c r="R51" s="9"/>
      <c r="S51" s="9"/>
      <c r="T51" s="96">
        <v>6</v>
      </c>
      <c r="U51" s="122"/>
      <c r="V51" s="332"/>
      <c r="AR51" s="405" t="s">
        <v>241</v>
      </c>
      <c r="AT51" s="183" t="b">
        <f t="shared" si="13"/>
        <v>1</v>
      </c>
      <c r="AU51" s="183" t="b">
        <f t="shared" si="13"/>
        <v>1</v>
      </c>
      <c r="AV51" s="183" t="b">
        <f t="shared" si="13"/>
        <v>1</v>
      </c>
      <c r="AW51" s="183" t="b">
        <f t="shared" si="13"/>
        <v>1</v>
      </c>
      <c r="AX51" s="183" t="b">
        <f t="shared" si="13"/>
        <v>1</v>
      </c>
      <c r="AY51" s="183" t="b">
        <f t="shared" si="13"/>
        <v>1</v>
      </c>
      <c r="AZ51" s="183" t="b">
        <f t="shared" si="13"/>
        <v>0</v>
      </c>
      <c r="BA51" s="183" t="b">
        <f t="shared" si="13"/>
        <v>1</v>
      </c>
    </row>
    <row r="52" spans="1:53" s="13" customFormat="1" ht="21" customHeight="1">
      <c r="A52" s="231" t="s">
        <v>267</v>
      </c>
      <c r="B52" s="261" t="s">
        <v>222</v>
      </c>
      <c r="C52" s="232"/>
      <c r="D52" s="169"/>
      <c r="E52" s="169" t="s">
        <v>46</v>
      </c>
      <c r="F52" s="266"/>
      <c r="G52" s="353">
        <v>1.5</v>
      </c>
      <c r="H52" s="272">
        <f t="shared" si="15"/>
        <v>45</v>
      </c>
      <c r="I52" s="230">
        <f>SUM(J52:L52)</f>
        <v>26</v>
      </c>
      <c r="J52" s="171"/>
      <c r="K52" s="172"/>
      <c r="L52" s="172">
        <v>26</v>
      </c>
      <c r="M52" s="119">
        <f t="shared" si="16"/>
        <v>19</v>
      </c>
      <c r="N52" s="272"/>
      <c r="O52" s="265"/>
      <c r="P52" s="265"/>
      <c r="Q52" s="265"/>
      <c r="R52" s="265"/>
      <c r="S52" s="265"/>
      <c r="T52" s="265"/>
      <c r="U52" s="265">
        <v>2</v>
      </c>
      <c r="V52" s="333"/>
      <c r="AR52" s="405" t="s">
        <v>241</v>
      </c>
      <c r="AT52" s="183" t="b">
        <f t="shared" si="13"/>
        <v>1</v>
      </c>
      <c r="AU52" s="183" t="b">
        <f t="shared" si="13"/>
        <v>1</v>
      </c>
      <c r="AV52" s="183" t="b">
        <f t="shared" si="13"/>
        <v>1</v>
      </c>
      <c r="AW52" s="183" t="b">
        <f t="shared" si="13"/>
        <v>1</v>
      </c>
      <c r="AX52" s="183" t="b">
        <f t="shared" si="13"/>
        <v>1</v>
      </c>
      <c r="AY52" s="183" t="b">
        <f t="shared" si="13"/>
        <v>1</v>
      </c>
      <c r="AZ52" s="183" t="b">
        <f t="shared" si="13"/>
        <v>1</v>
      </c>
      <c r="BA52" s="183" t="b">
        <f t="shared" si="13"/>
        <v>0</v>
      </c>
    </row>
    <row r="53" spans="1:53" s="13" customFormat="1" ht="18.75" customHeight="1" thickBot="1">
      <c r="A53" s="231" t="s">
        <v>268</v>
      </c>
      <c r="B53" s="215" t="s">
        <v>68</v>
      </c>
      <c r="C53" s="190" t="s">
        <v>46</v>
      </c>
      <c r="D53" s="14"/>
      <c r="E53" s="14"/>
      <c r="F53" s="216"/>
      <c r="G53" s="358">
        <v>7</v>
      </c>
      <c r="H53" s="388">
        <f t="shared" si="15"/>
        <v>210</v>
      </c>
      <c r="I53" s="173">
        <f>J53+K53+L53</f>
        <v>108</v>
      </c>
      <c r="J53" s="173">
        <v>56</v>
      </c>
      <c r="K53" s="173">
        <v>26</v>
      </c>
      <c r="L53" s="173">
        <v>26</v>
      </c>
      <c r="M53" s="123">
        <f t="shared" si="16"/>
        <v>102</v>
      </c>
      <c r="N53" s="314"/>
      <c r="O53" s="59"/>
      <c r="P53" s="59"/>
      <c r="Q53" s="59"/>
      <c r="R53" s="59"/>
      <c r="S53" s="59"/>
      <c r="T53" s="59"/>
      <c r="U53" s="59">
        <v>8</v>
      </c>
      <c r="V53" s="123"/>
      <c r="AR53" s="405" t="s">
        <v>241</v>
      </c>
      <c r="AT53" s="183" t="b">
        <f t="shared" si="13"/>
        <v>1</v>
      </c>
      <c r="AU53" s="183" t="b">
        <f t="shared" si="13"/>
        <v>1</v>
      </c>
      <c r="AV53" s="183" t="b">
        <f t="shared" si="13"/>
        <v>1</v>
      </c>
      <c r="AW53" s="183" t="b">
        <f t="shared" si="13"/>
        <v>1</v>
      </c>
      <c r="AX53" s="183" t="b">
        <f t="shared" si="13"/>
        <v>1</v>
      </c>
      <c r="AY53" s="183" t="b">
        <f t="shared" si="13"/>
        <v>1</v>
      </c>
      <c r="AZ53" s="183" t="b">
        <f t="shared" si="13"/>
        <v>1</v>
      </c>
      <c r="BA53" s="183" t="b">
        <f t="shared" si="13"/>
        <v>0</v>
      </c>
    </row>
    <row r="54" spans="1:54" s="13" customFormat="1" ht="19.5" customHeight="1" thickBot="1">
      <c r="A54" s="764" t="s">
        <v>237</v>
      </c>
      <c r="B54" s="765"/>
      <c r="C54" s="95"/>
      <c r="D54" s="52"/>
      <c r="E54" s="52"/>
      <c r="F54" s="259"/>
      <c r="G54" s="308">
        <f>G37+G38+G35+G44+G36+G48+G42+G49+G43+G45+G53+G39+G46+G47+G50+G51+G52+G41+G40</f>
        <v>79</v>
      </c>
      <c r="H54" s="308">
        <f aca="true" t="shared" si="18" ref="H54:M54">H37+H38+H35+H44+H36+H48+H42+H49+H43+H45+H53+H39+H46+H47+H50+H51+H52+H41+H40</f>
        <v>2370</v>
      </c>
      <c r="I54" s="308">
        <f t="shared" si="18"/>
        <v>1067</v>
      </c>
      <c r="J54" s="308">
        <f t="shared" si="18"/>
        <v>524</v>
      </c>
      <c r="K54" s="308">
        <f t="shared" si="18"/>
        <v>218</v>
      </c>
      <c r="L54" s="308">
        <f t="shared" si="18"/>
        <v>325</v>
      </c>
      <c r="M54" s="308">
        <f t="shared" si="18"/>
        <v>1303</v>
      </c>
      <c r="N54" s="315">
        <f>SUM(N35:N53)</f>
        <v>0</v>
      </c>
      <c r="O54" s="315">
        <f aca="true" t="shared" si="19" ref="O54:V54">SUM(O35:O53)</f>
        <v>0</v>
      </c>
      <c r="P54" s="315">
        <f t="shared" si="19"/>
        <v>7</v>
      </c>
      <c r="Q54" s="315">
        <f t="shared" si="19"/>
        <v>9</v>
      </c>
      <c r="R54" s="315">
        <f t="shared" si="19"/>
        <v>18</v>
      </c>
      <c r="S54" s="315">
        <f t="shared" si="19"/>
        <v>9</v>
      </c>
      <c r="T54" s="315">
        <f t="shared" si="19"/>
        <v>15</v>
      </c>
      <c r="U54" s="315">
        <f t="shared" si="19"/>
        <v>10</v>
      </c>
      <c r="V54" s="315">
        <f t="shared" si="19"/>
        <v>0</v>
      </c>
      <c r="W54" s="8">
        <f>G54*30</f>
        <v>2370</v>
      </c>
      <c r="AR54" s="405"/>
      <c r="AT54" s="184">
        <f aca="true" t="shared" si="20" ref="AT54:BA54">SUMIF(AT24:AT53,FALSE,$G24:$G53)</f>
        <v>4</v>
      </c>
      <c r="AU54" s="184">
        <f t="shared" si="20"/>
        <v>9.5</v>
      </c>
      <c r="AV54" s="184">
        <f t="shared" si="20"/>
        <v>17</v>
      </c>
      <c r="AW54" s="184">
        <f t="shared" si="20"/>
        <v>16</v>
      </c>
      <c r="AX54" s="184">
        <f t="shared" si="20"/>
        <v>21</v>
      </c>
      <c r="AY54" s="184">
        <f t="shared" si="20"/>
        <v>12</v>
      </c>
      <c r="AZ54" s="184">
        <f t="shared" si="20"/>
        <v>17.5</v>
      </c>
      <c r="BA54" s="184">
        <f t="shared" si="20"/>
        <v>8.5</v>
      </c>
      <c r="BB54" s="471"/>
    </row>
    <row r="55" spans="1:53" s="13" customFormat="1" ht="19.5" customHeight="1" thickBot="1">
      <c r="A55" s="735" t="s">
        <v>269</v>
      </c>
      <c r="B55" s="736"/>
      <c r="C55" s="736"/>
      <c r="D55" s="736"/>
      <c r="E55" s="736"/>
      <c r="F55" s="736"/>
      <c r="G55" s="736"/>
      <c r="H55" s="784"/>
      <c r="I55" s="784"/>
      <c r="J55" s="784"/>
      <c r="K55" s="784"/>
      <c r="L55" s="784"/>
      <c r="M55" s="784"/>
      <c r="N55" s="736"/>
      <c r="O55" s="736"/>
      <c r="P55" s="736"/>
      <c r="Q55" s="736"/>
      <c r="R55" s="736"/>
      <c r="S55" s="736"/>
      <c r="T55" s="736"/>
      <c r="U55" s="736"/>
      <c r="V55" s="737"/>
      <c r="AR55" s="405"/>
      <c r="AT55" s="121"/>
      <c r="AU55" s="121"/>
      <c r="AV55" s="121"/>
      <c r="AW55" s="121"/>
      <c r="AX55" s="121"/>
      <c r="AY55" s="121"/>
      <c r="AZ55" s="121"/>
      <c r="BA55" s="121"/>
    </row>
    <row r="56" spans="1:53" s="13" customFormat="1" ht="19.5" customHeight="1">
      <c r="A56" s="145" t="s">
        <v>123</v>
      </c>
      <c r="B56" s="195" t="s">
        <v>71</v>
      </c>
      <c r="C56" s="176"/>
      <c r="D56" s="46">
        <v>2</v>
      </c>
      <c r="E56" s="46"/>
      <c r="F56" s="422"/>
      <c r="G56" s="426">
        <v>3</v>
      </c>
      <c r="H56" s="140">
        <f>G56*30</f>
        <v>90</v>
      </c>
      <c r="I56" s="146"/>
      <c r="J56" s="146"/>
      <c r="K56" s="146"/>
      <c r="L56" s="146"/>
      <c r="M56" s="147"/>
      <c r="N56" s="516"/>
      <c r="O56" s="90"/>
      <c r="P56" s="90"/>
      <c r="Q56" s="90"/>
      <c r="R56" s="90"/>
      <c r="S56" s="90"/>
      <c r="T56" s="517"/>
      <c r="U56" s="90"/>
      <c r="V56" s="337"/>
      <c r="W56" s="13" t="s">
        <v>177</v>
      </c>
      <c r="AR56" s="405" t="s">
        <v>241</v>
      </c>
      <c r="AT56" s="121"/>
      <c r="AU56" s="121"/>
      <c r="AV56" s="121"/>
      <c r="AW56" s="121"/>
      <c r="AX56" s="121"/>
      <c r="AY56" s="121"/>
      <c r="AZ56" s="121"/>
      <c r="BA56" s="121"/>
    </row>
    <row r="57" spans="1:53" s="13" customFormat="1" ht="19.5" customHeight="1">
      <c r="A57" s="359" t="s">
        <v>124</v>
      </c>
      <c r="B57" s="196" t="s">
        <v>72</v>
      </c>
      <c r="C57" s="179"/>
      <c r="D57" s="20">
        <v>4</v>
      </c>
      <c r="E57" s="20"/>
      <c r="F57" s="423"/>
      <c r="G57" s="355">
        <v>4.5</v>
      </c>
      <c r="H57" s="84">
        <f>G57*30</f>
        <v>135</v>
      </c>
      <c r="I57" s="279"/>
      <c r="J57" s="279"/>
      <c r="K57" s="279"/>
      <c r="L57" s="279"/>
      <c r="M57" s="360"/>
      <c r="N57" s="518"/>
      <c r="O57" s="92"/>
      <c r="P57" s="92"/>
      <c r="Q57" s="92"/>
      <c r="R57" s="92"/>
      <c r="S57" s="92"/>
      <c r="T57" s="519"/>
      <c r="U57" s="92"/>
      <c r="V57" s="339"/>
      <c r="AR57" s="405" t="s">
        <v>241</v>
      </c>
      <c r="AT57" s="121"/>
      <c r="AU57" s="121"/>
      <c r="AV57" s="121"/>
      <c r="AW57" s="121"/>
      <c r="AX57" s="121"/>
      <c r="AY57" s="121"/>
      <c r="AZ57" s="121"/>
      <c r="BA57" s="121"/>
    </row>
    <row r="58" spans="1:53" s="13" customFormat="1" ht="19.5" customHeight="1">
      <c r="A58" s="359" t="s">
        <v>125</v>
      </c>
      <c r="B58" s="196" t="s">
        <v>72</v>
      </c>
      <c r="C58" s="185"/>
      <c r="D58" s="7">
        <v>6</v>
      </c>
      <c r="E58" s="7"/>
      <c r="F58" s="424"/>
      <c r="G58" s="427">
        <v>4.5</v>
      </c>
      <c r="H58" s="84">
        <f>G58*30</f>
        <v>135</v>
      </c>
      <c r="I58" s="34"/>
      <c r="J58" s="34"/>
      <c r="K58" s="34"/>
      <c r="L58" s="34"/>
      <c r="M58" s="148"/>
      <c r="N58" s="520"/>
      <c r="O58" s="91"/>
      <c r="P58" s="91"/>
      <c r="Q58" s="91"/>
      <c r="R58" s="91"/>
      <c r="S58" s="34"/>
      <c r="T58" s="264"/>
      <c r="U58" s="34"/>
      <c r="V58" s="338"/>
      <c r="Y58" s="13" t="s">
        <v>177</v>
      </c>
      <c r="AR58" s="405" t="s">
        <v>241</v>
      </c>
      <c r="AT58" s="121"/>
      <c r="AU58" s="121"/>
      <c r="AV58" s="121"/>
      <c r="AW58" s="121"/>
      <c r="AX58" s="121"/>
      <c r="AY58" s="121"/>
      <c r="AZ58" s="121"/>
      <c r="BA58" s="121"/>
    </row>
    <row r="59" spans="1:53" s="13" customFormat="1" ht="19.5" customHeight="1">
      <c r="A59" s="359" t="s">
        <v>126</v>
      </c>
      <c r="B59" s="197" t="s">
        <v>73</v>
      </c>
      <c r="C59" s="185"/>
      <c r="D59" s="7">
        <v>8</v>
      </c>
      <c r="E59" s="7"/>
      <c r="F59" s="424"/>
      <c r="G59" s="427">
        <v>4.5</v>
      </c>
      <c r="H59" s="84">
        <f>G59*30</f>
        <v>135</v>
      </c>
      <c r="I59" s="34"/>
      <c r="J59" s="34"/>
      <c r="K59" s="34"/>
      <c r="L59" s="34"/>
      <c r="M59" s="148"/>
      <c r="N59" s="520"/>
      <c r="O59" s="91"/>
      <c r="P59" s="91"/>
      <c r="Q59" s="91"/>
      <c r="R59" s="91"/>
      <c r="S59" s="91"/>
      <c r="T59" s="519"/>
      <c r="U59" s="92"/>
      <c r="V59" s="339"/>
      <c r="Z59" s="13" t="s">
        <v>177</v>
      </c>
      <c r="AR59" s="405" t="s">
        <v>241</v>
      </c>
      <c r="AT59" s="121"/>
      <c r="AU59" s="121"/>
      <c r="AV59" s="121"/>
      <c r="AW59" s="121"/>
      <c r="AX59" s="121"/>
      <c r="AY59" s="121"/>
      <c r="AZ59" s="121"/>
      <c r="BA59" s="121"/>
    </row>
    <row r="60" spans="1:53" s="13" customFormat="1" ht="19.5" customHeight="1" thickBot="1">
      <c r="A60" s="359"/>
      <c r="B60" s="198" t="s">
        <v>238</v>
      </c>
      <c r="C60" s="167"/>
      <c r="D60" s="100"/>
      <c r="E60" s="100"/>
      <c r="F60" s="425"/>
      <c r="G60" s="300">
        <f>SUM(G56:G59)</f>
        <v>16.5</v>
      </c>
      <c r="H60" s="300">
        <f>SUM(H56:H59)</f>
        <v>495</v>
      </c>
      <c r="I60" s="100"/>
      <c r="J60" s="100"/>
      <c r="K60" s="100"/>
      <c r="L60" s="100"/>
      <c r="M60" s="149"/>
      <c r="N60" s="247"/>
      <c r="O60" s="248"/>
      <c r="P60" s="248"/>
      <c r="Q60" s="248"/>
      <c r="R60" s="248"/>
      <c r="S60" s="248"/>
      <c r="T60" s="248"/>
      <c r="U60" s="248"/>
      <c r="V60" s="340"/>
      <c r="Z60" s="13" t="s">
        <v>177</v>
      </c>
      <c r="AR60" s="405" t="s">
        <v>241</v>
      </c>
      <c r="AT60" s="121"/>
      <c r="AU60" s="121"/>
      <c r="AV60" s="121"/>
      <c r="AW60" s="121"/>
      <c r="AX60" s="121"/>
      <c r="AY60" s="121"/>
      <c r="AZ60" s="121"/>
      <c r="BA60" s="121"/>
    </row>
    <row r="61" spans="1:53" s="13" customFormat="1" ht="19.5" customHeight="1" thickBot="1">
      <c r="A61" s="782" t="s">
        <v>278</v>
      </c>
      <c r="B61" s="783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59"/>
      <c r="O61" s="759"/>
      <c r="P61" s="759"/>
      <c r="Q61" s="759"/>
      <c r="R61" s="759"/>
      <c r="S61" s="759"/>
      <c r="T61" s="759"/>
      <c r="U61" s="759"/>
      <c r="V61" s="760"/>
      <c r="AR61" s="405"/>
      <c r="AT61" s="121"/>
      <c r="AU61" s="121"/>
      <c r="AV61" s="121"/>
      <c r="AW61" s="121"/>
      <c r="AX61" s="121"/>
      <c r="AY61" s="121"/>
      <c r="AZ61" s="121"/>
      <c r="BA61" s="121"/>
    </row>
    <row r="62" spans="1:53" s="286" customFormat="1" ht="19.5" customHeight="1" thickBot="1">
      <c r="A62" s="145" t="s">
        <v>270</v>
      </c>
      <c r="B62" s="200" t="s">
        <v>279</v>
      </c>
      <c r="C62" s="199">
        <v>8</v>
      </c>
      <c r="D62" s="49"/>
      <c r="E62" s="49"/>
      <c r="F62" s="414"/>
      <c r="G62" s="429">
        <f>6+1.5</f>
        <v>7.5</v>
      </c>
      <c r="H62" s="755"/>
      <c r="I62" s="756"/>
      <c r="J62" s="756"/>
      <c r="K62" s="756"/>
      <c r="L62" s="756"/>
      <c r="M62" s="757"/>
      <c r="N62" s="249"/>
      <c r="O62" s="250"/>
      <c r="P62" s="250"/>
      <c r="Q62" s="250"/>
      <c r="R62" s="250"/>
      <c r="S62" s="250"/>
      <c r="T62" s="250"/>
      <c r="U62" s="250"/>
      <c r="V62" s="341"/>
      <c r="Z62" s="286" t="s">
        <v>177</v>
      </c>
      <c r="AR62" s="406"/>
      <c r="AT62" s="285"/>
      <c r="AU62" s="285"/>
      <c r="AV62" s="285"/>
      <c r="AW62" s="285"/>
      <c r="AX62" s="285"/>
      <c r="AY62" s="285"/>
      <c r="AZ62" s="285"/>
      <c r="BA62" s="285"/>
    </row>
    <row r="63" spans="1:53" s="13" customFormat="1" ht="19.5" customHeight="1" thickBot="1">
      <c r="A63" s="805" t="s">
        <v>127</v>
      </c>
      <c r="B63" s="806"/>
      <c r="C63" s="192"/>
      <c r="D63" s="48"/>
      <c r="E63" s="48"/>
      <c r="F63" s="428"/>
      <c r="G63" s="308">
        <f>G62+G60</f>
        <v>24</v>
      </c>
      <c r="H63" s="567">
        <f>G63*30</f>
        <v>720</v>
      </c>
      <c r="I63" s="763"/>
      <c r="J63" s="759"/>
      <c r="K63" s="759"/>
      <c r="L63" s="759"/>
      <c r="M63" s="760"/>
      <c r="N63" s="251">
        <f aca="true" t="shared" si="21" ref="N63:V63">SUM(N56:N62)</f>
        <v>0</v>
      </c>
      <c r="O63" s="93">
        <f t="shared" si="21"/>
        <v>0</v>
      </c>
      <c r="P63" s="93">
        <f t="shared" si="21"/>
        <v>0</v>
      </c>
      <c r="Q63" s="93">
        <f t="shared" si="21"/>
        <v>0</v>
      </c>
      <c r="R63" s="93">
        <f t="shared" si="21"/>
        <v>0</v>
      </c>
      <c r="S63" s="93">
        <f t="shared" si="21"/>
        <v>0</v>
      </c>
      <c r="T63" s="93">
        <f t="shared" si="21"/>
        <v>0</v>
      </c>
      <c r="U63" s="93">
        <f t="shared" si="21"/>
        <v>0</v>
      </c>
      <c r="V63" s="342">
        <f t="shared" si="21"/>
        <v>0</v>
      </c>
      <c r="AR63" s="405"/>
      <c r="AT63" s="121"/>
      <c r="AU63" s="121"/>
      <c r="AV63" s="121"/>
      <c r="AW63" s="121"/>
      <c r="AX63" s="121"/>
      <c r="AY63" s="121"/>
      <c r="AZ63" s="121"/>
      <c r="BA63" s="121"/>
    </row>
    <row r="64" spans="1:53" s="21" customFormat="1" ht="19.5" customHeight="1" thickBot="1">
      <c r="A64" s="761" t="s">
        <v>240</v>
      </c>
      <c r="B64" s="762"/>
      <c r="C64" s="395"/>
      <c r="D64" s="396"/>
      <c r="E64" s="397"/>
      <c r="F64" s="408"/>
      <c r="G64" s="409">
        <f aca="true" t="shared" si="22" ref="G64:V64">G33+G54+G63</f>
        <v>180</v>
      </c>
      <c r="H64" s="420">
        <f t="shared" si="22"/>
        <v>5280</v>
      </c>
      <c r="I64" s="416">
        <f t="shared" si="22"/>
        <v>2009</v>
      </c>
      <c r="J64" s="416">
        <f t="shared" si="22"/>
        <v>965</v>
      </c>
      <c r="K64" s="416">
        <f t="shared" si="22"/>
        <v>341</v>
      </c>
      <c r="L64" s="416">
        <f t="shared" si="22"/>
        <v>703</v>
      </c>
      <c r="M64" s="421">
        <f t="shared" si="22"/>
        <v>2551</v>
      </c>
      <c r="N64" s="420">
        <f t="shared" si="22"/>
        <v>24</v>
      </c>
      <c r="O64" s="416">
        <f t="shared" si="22"/>
        <v>20</v>
      </c>
      <c r="P64" s="416">
        <f t="shared" si="22"/>
        <v>15</v>
      </c>
      <c r="Q64" s="416">
        <f t="shared" si="22"/>
        <v>11.5</v>
      </c>
      <c r="R64" s="416">
        <f t="shared" si="22"/>
        <v>18</v>
      </c>
      <c r="S64" s="416">
        <f t="shared" si="22"/>
        <v>12</v>
      </c>
      <c r="T64" s="416">
        <f t="shared" si="22"/>
        <v>18</v>
      </c>
      <c r="U64" s="416">
        <f t="shared" si="22"/>
        <v>10</v>
      </c>
      <c r="V64" s="421">
        <f t="shared" si="22"/>
        <v>0</v>
      </c>
      <c r="W64" s="8"/>
      <c r="AR64" s="97"/>
      <c r="AT64" s="462"/>
      <c r="AU64" s="462"/>
      <c r="AV64" s="462"/>
      <c r="AW64" s="462"/>
      <c r="AX64" s="462"/>
      <c r="AY64" s="462"/>
      <c r="AZ64" s="462"/>
      <c r="BA64" s="462"/>
    </row>
    <row r="65" spans="1:53" s="13" customFormat="1" ht="19.5" customHeight="1" thickBot="1">
      <c r="A65" s="758" t="s">
        <v>130</v>
      </c>
      <c r="B65" s="759"/>
      <c r="C65" s="759"/>
      <c r="D65" s="759"/>
      <c r="E65" s="759"/>
      <c r="F65" s="759"/>
      <c r="G65" s="759"/>
      <c r="H65" s="759"/>
      <c r="I65" s="759"/>
      <c r="J65" s="759"/>
      <c r="K65" s="759"/>
      <c r="L65" s="759"/>
      <c r="M65" s="759"/>
      <c r="N65" s="759"/>
      <c r="O65" s="759"/>
      <c r="P65" s="759"/>
      <c r="Q65" s="759"/>
      <c r="R65" s="759"/>
      <c r="S65" s="759"/>
      <c r="T65" s="759"/>
      <c r="U65" s="759"/>
      <c r="V65" s="760"/>
      <c r="AR65" s="405"/>
      <c r="AT65" s="121"/>
      <c r="AU65" s="121"/>
      <c r="AV65" s="121"/>
      <c r="AW65" s="121"/>
      <c r="AX65" s="121"/>
      <c r="AY65" s="121"/>
      <c r="AZ65" s="121"/>
      <c r="BA65" s="121"/>
    </row>
    <row r="66" spans="1:53" s="13" customFormat="1" ht="19.5" customHeight="1" thickBot="1">
      <c r="A66" s="758" t="s">
        <v>258</v>
      </c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60"/>
      <c r="AR66" s="405"/>
      <c r="AT66" s="121"/>
      <c r="AU66" s="121"/>
      <c r="AV66" s="121"/>
      <c r="AW66" s="121"/>
      <c r="AX66" s="121"/>
      <c r="AY66" s="121"/>
      <c r="AZ66" s="121"/>
      <c r="BA66" s="121"/>
    </row>
    <row r="67" spans="1:53" s="13" customFormat="1" ht="19.5" customHeight="1">
      <c r="A67" s="802" t="s">
        <v>275</v>
      </c>
      <c r="B67" s="835"/>
      <c r="C67" s="271"/>
      <c r="D67" s="116" t="s">
        <v>41</v>
      </c>
      <c r="E67" s="116"/>
      <c r="F67" s="227"/>
      <c r="G67" s="350">
        <v>4</v>
      </c>
      <c r="H67" s="272">
        <f>G67*30</f>
        <v>120</v>
      </c>
      <c r="I67" s="230">
        <f>J67+K67+L67</f>
        <v>45</v>
      </c>
      <c r="J67" s="117">
        <v>30</v>
      </c>
      <c r="K67" s="118"/>
      <c r="L67" s="118">
        <v>15</v>
      </c>
      <c r="M67" s="119">
        <f>H67-I67</f>
        <v>75</v>
      </c>
      <c r="N67" s="47"/>
      <c r="O67" s="45"/>
      <c r="P67" s="45">
        <v>3</v>
      </c>
      <c r="Q67" s="45"/>
      <c r="R67" s="45"/>
      <c r="S67" s="45"/>
      <c r="T67" s="45"/>
      <c r="U67" s="45"/>
      <c r="V67" s="143"/>
      <c r="AR67" s="405"/>
      <c r="AT67" s="183" t="b">
        <f aca="true" t="shared" si="23" ref="AT67:BA73">ISBLANK(N67)</f>
        <v>1</v>
      </c>
      <c r="AU67" s="183" t="b">
        <f t="shared" si="23"/>
        <v>1</v>
      </c>
      <c r="AV67" s="183" t="b">
        <f t="shared" si="23"/>
        <v>0</v>
      </c>
      <c r="AW67" s="183" t="b">
        <f t="shared" si="23"/>
        <v>1</v>
      </c>
      <c r="AX67" s="183" t="b">
        <f t="shared" si="23"/>
        <v>1</v>
      </c>
      <c r="AY67" s="183" t="b">
        <f t="shared" si="23"/>
        <v>1</v>
      </c>
      <c r="AZ67" s="183" t="b">
        <f t="shared" si="23"/>
        <v>1</v>
      </c>
      <c r="BA67" s="183" t="b">
        <f t="shared" si="23"/>
        <v>1</v>
      </c>
    </row>
    <row r="68" spans="1:53" s="286" customFormat="1" ht="19.5" customHeight="1">
      <c r="A68" s="802" t="s">
        <v>276</v>
      </c>
      <c r="B68" s="835"/>
      <c r="C68" s="271"/>
      <c r="D68" s="116" t="s">
        <v>41</v>
      </c>
      <c r="E68" s="116"/>
      <c r="F68" s="227"/>
      <c r="G68" s="350">
        <v>3</v>
      </c>
      <c r="H68" s="272">
        <f aca="true" t="shared" si="24" ref="H68:H73">G68*30</f>
        <v>90</v>
      </c>
      <c r="I68" s="230">
        <f aca="true" t="shared" si="25" ref="I68:I73">J68+K68+L68</f>
        <v>30</v>
      </c>
      <c r="J68" s="117">
        <v>20</v>
      </c>
      <c r="K68" s="118"/>
      <c r="L68" s="118">
        <v>10</v>
      </c>
      <c r="M68" s="119">
        <f aca="true" t="shared" si="26" ref="M68:M73">H68-I68</f>
        <v>60</v>
      </c>
      <c r="N68" s="47"/>
      <c r="O68" s="45"/>
      <c r="P68" s="45">
        <v>2</v>
      </c>
      <c r="Q68" s="45"/>
      <c r="R68" s="45"/>
      <c r="S68" s="45"/>
      <c r="T68" s="45"/>
      <c r="U68" s="45"/>
      <c r="V68" s="143"/>
      <c r="W68" s="284"/>
      <c r="X68" s="285"/>
      <c r="Y68" s="285"/>
      <c r="Z68" s="285"/>
      <c r="AR68" s="406"/>
      <c r="AT68" s="183" t="b">
        <f t="shared" si="23"/>
        <v>1</v>
      </c>
      <c r="AU68" s="183" t="b">
        <f t="shared" si="23"/>
        <v>1</v>
      </c>
      <c r="AV68" s="183" t="b">
        <f t="shared" si="23"/>
        <v>0</v>
      </c>
      <c r="AW68" s="183" t="b">
        <f t="shared" si="23"/>
        <v>1</v>
      </c>
      <c r="AX68" s="183" t="b">
        <f t="shared" si="23"/>
        <v>1</v>
      </c>
      <c r="AY68" s="183" t="b">
        <f t="shared" si="23"/>
        <v>1</v>
      </c>
      <c r="AZ68" s="183" t="b">
        <f t="shared" si="23"/>
        <v>1</v>
      </c>
      <c r="BA68" s="183" t="b">
        <f t="shared" si="23"/>
        <v>1</v>
      </c>
    </row>
    <row r="69" spans="1:53" s="237" customFormat="1" ht="19.5" customHeight="1">
      <c r="A69" s="738" t="s">
        <v>215</v>
      </c>
      <c r="B69" s="739"/>
      <c r="C69" s="477"/>
      <c r="D69" s="478">
        <v>4</v>
      </c>
      <c r="E69" s="478"/>
      <c r="F69" s="479"/>
      <c r="G69" s="350">
        <v>3</v>
      </c>
      <c r="H69" s="272">
        <f t="shared" si="24"/>
        <v>90</v>
      </c>
      <c r="I69" s="230">
        <f t="shared" si="25"/>
        <v>36</v>
      </c>
      <c r="J69" s="117">
        <v>18</v>
      </c>
      <c r="K69" s="118"/>
      <c r="L69" s="118">
        <v>18</v>
      </c>
      <c r="M69" s="119">
        <f t="shared" si="26"/>
        <v>54</v>
      </c>
      <c r="N69" s="480"/>
      <c r="O69" s="481"/>
      <c r="P69" s="288"/>
      <c r="Q69" s="288">
        <v>2</v>
      </c>
      <c r="R69" s="288"/>
      <c r="S69" s="288"/>
      <c r="T69" s="45"/>
      <c r="U69" s="45"/>
      <c r="V69" s="143"/>
      <c r="AB69" s="8"/>
      <c r="AC69" s="740"/>
      <c r="AD69" s="724"/>
      <c r="AE69" s="724"/>
      <c r="AF69" s="724"/>
      <c r="AG69" s="724"/>
      <c r="AH69" s="724"/>
      <c r="AI69" s="724"/>
      <c r="AJ69" s="724"/>
      <c r="AK69" s="724"/>
      <c r="AL69" s="724"/>
      <c r="AM69" s="724"/>
      <c r="AN69" s="754"/>
      <c r="AR69" s="97"/>
      <c r="AT69" s="183" t="b">
        <f t="shared" si="23"/>
        <v>1</v>
      </c>
      <c r="AU69" s="183" t="b">
        <f t="shared" si="23"/>
        <v>1</v>
      </c>
      <c r="AV69" s="183" t="b">
        <f t="shared" si="23"/>
        <v>1</v>
      </c>
      <c r="AW69" s="183" t="b">
        <f t="shared" si="23"/>
        <v>0</v>
      </c>
      <c r="AX69" s="183" t="b">
        <f t="shared" si="23"/>
        <v>1</v>
      </c>
      <c r="AY69" s="183" t="b">
        <f t="shared" si="23"/>
        <v>1</v>
      </c>
      <c r="AZ69" s="183" t="b">
        <f t="shared" si="23"/>
        <v>1</v>
      </c>
      <c r="BA69" s="183" t="b">
        <f t="shared" si="23"/>
        <v>1</v>
      </c>
    </row>
    <row r="70" spans="1:53" s="237" customFormat="1" ht="19.5" customHeight="1">
      <c r="A70" s="738" t="s">
        <v>208</v>
      </c>
      <c r="B70" s="739"/>
      <c r="C70" s="477"/>
      <c r="D70" s="478">
        <v>5</v>
      </c>
      <c r="E70" s="478"/>
      <c r="F70" s="479"/>
      <c r="G70" s="296">
        <v>3</v>
      </c>
      <c r="H70" s="319">
        <f t="shared" si="24"/>
        <v>90</v>
      </c>
      <c r="I70" s="443">
        <f t="shared" si="25"/>
        <v>30</v>
      </c>
      <c r="J70" s="444">
        <v>20</v>
      </c>
      <c r="K70" s="277"/>
      <c r="L70" s="277">
        <v>10</v>
      </c>
      <c r="M70" s="445">
        <f t="shared" si="26"/>
        <v>60</v>
      </c>
      <c r="N70" s="480"/>
      <c r="O70" s="481"/>
      <c r="P70" s="288"/>
      <c r="Q70" s="288"/>
      <c r="R70" s="288">
        <v>2</v>
      </c>
      <c r="S70" s="288"/>
      <c r="T70" s="34"/>
      <c r="U70" s="34"/>
      <c r="V70" s="55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R70" s="97"/>
      <c r="AT70" s="183" t="b">
        <f t="shared" si="23"/>
        <v>1</v>
      </c>
      <c r="AU70" s="183" t="b">
        <f t="shared" si="23"/>
        <v>1</v>
      </c>
      <c r="AV70" s="183" t="b">
        <f t="shared" si="23"/>
        <v>1</v>
      </c>
      <c r="AW70" s="183" t="b">
        <f t="shared" si="23"/>
        <v>1</v>
      </c>
      <c r="AX70" s="183" t="b">
        <f t="shared" si="23"/>
        <v>0</v>
      </c>
      <c r="AY70" s="183" t="b">
        <f t="shared" si="23"/>
        <v>1</v>
      </c>
      <c r="AZ70" s="183" t="b">
        <f t="shared" si="23"/>
        <v>1</v>
      </c>
      <c r="BA70" s="183" t="b">
        <f t="shared" si="23"/>
        <v>1</v>
      </c>
    </row>
    <row r="71" spans="1:53" s="237" customFormat="1" ht="19.5" customHeight="1">
      <c r="A71" s="738" t="s">
        <v>214</v>
      </c>
      <c r="B71" s="739"/>
      <c r="C71" s="477"/>
      <c r="D71" s="478">
        <v>6</v>
      </c>
      <c r="E71" s="478"/>
      <c r="F71" s="479"/>
      <c r="G71" s="350">
        <v>3</v>
      </c>
      <c r="H71" s="272">
        <f t="shared" si="24"/>
        <v>90</v>
      </c>
      <c r="I71" s="230">
        <f t="shared" si="25"/>
        <v>36</v>
      </c>
      <c r="J71" s="117">
        <v>18</v>
      </c>
      <c r="K71" s="118"/>
      <c r="L71" s="118">
        <v>18</v>
      </c>
      <c r="M71" s="119">
        <f t="shared" si="26"/>
        <v>54</v>
      </c>
      <c r="N71" s="480"/>
      <c r="O71" s="481"/>
      <c r="P71" s="288"/>
      <c r="Q71" s="288"/>
      <c r="R71" s="288"/>
      <c r="S71" s="288">
        <v>2</v>
      </c>
      <c r="T71" s="34"/>
      <c r="U71" s="34"/>
      <c r="V71" s="55"/>
      <c r="AB71" s="8" t="s">
        <v>184</v>
      </c>
      <c r="AC71" s="8" t="e">
        <f>COUNTIF(#REF!,AC$9)</f>
        <v>#REF!</v>
      </c>
      <c r="AD71" s="8" t="e">
        <f>COUNTIF(#REF!,AD$9)</f>
        <v>#REF!</v>
      </c>
      <c r="AE71" s="8" t="e">
        <f>COUNTIF(#REF!,AE$9)</f>
        <v>#REF!</v>
      </c>
      <c r="AF71" s="8" t="e">
        <f>COUNTIF(#REF!,AF$9)</f>
        <v>#REF!</v>
      </c>
      <c r="AG71" s="8" t="e">
        <f>COUNTIF(#REF!,AG$9)</f>
        <v>#REF!</v>
      </c>
      <c r="AH71" s="8" t="e">
        <f>COUNTIF(#REF!,AH$9)</f>
        <v>#REF!</v>
      </c>
      <c r="AI71" s="8" t="e">
        <f>COUNTIF(#REF!,AI$9)</f>
        <v>#REF!</v>
      </c>
      <c r="AJ71" s="8" t="e">
        <f>COUNTIF(#REF!,AJ$9)</f>
        <v>#REF!</v>
      </c>
      <c r="AK71" s="8" t="e">
        <f>COUNTIF(#REF!,AK$9)</f>
        <v>#REF!</v>
      </c>
      <c r="AL71" s="8" t="e">
        <f>COUNTIF(#REF!,AL$9)</f>
        <v>#REF!</v>
      </c>
      <c r="AM71" s="8" t="e">
        <f>COUNTIF(#REF!,AM$9)</f>
        <v>#REF!</v>
      </c>
      <c r="AN71" s="8" t="e">
        <f>COUNTIF(#REF!,AN$9)</f>
        <v>#REF!</v>
      </c>
      <c r="AR71" s="97"/>
      <c r="AT71" s="183" t="b">
        <f t="shared" si="23"/>
        <v>1</v>
      </c>
      <c r="AU71" s="183" t="b">
        <f t="shared" si="23"/>
        <v>1</v>
      </c>
      <c r="AV71" s="183" t="b">
        <f t="shared" si="23"/>
        <v>1</v>
      </c>
      <c r="AW71" s="183" t="b">
        <f t="shared" si="23"/>
        <v>1</v>
      </c>
      <c r="AX71" s="183" t="b">
        <f t="shared" si="23"/>
        <v>1</v>
      </c>
      <c r="AY71" s="183" t="b">
        <f t="shared" si="23"/>
        <v>0</v>
      </c>
      <c r="AZ71" s="183" t="b">
        <f t="shared" si="23"/>
        <v>1</v>
      </c>
      <c r="BA71" s="183" t="b">
        <f t="shared" si="23"/>
        <v>1</v>
      </c>
    </row>
    <row r="72" spans="1:53" s="237" customFormat="1" ht="19.5" customHeight="1">
      <c r="A72" s="744" t="s">
        <v>212</v>
      </c>
      <c r="B72" s="745"/>
      <c r="C72" s="94"/>
      <c r="D72" s="20">
        <v>7</v>
      </c>
      <c r="E72" s="20"/>
      <c r="F72" s="303"/>
      <c r="G72" s="298">
        <v>3</v>
      </c>
      <c r="H72" s="272">
        <f>G72*30</f>
        <v>90</v>
      </c>
      <c r="I72" s="446">
        <f>J72+K72+L72</f>
        <v>30</v>
      </c>
      <c r="J72" s="171">
        <v>20</v>
      </c>
      <c r="K72" s="172"/>
      <c r="L72" s="172">
        <v>10</v>
      </c>
      <c r="M72" s="447">
        <f>H72-I72</f>
        <v>60</v>
      </c>
      <c r="N72" s="262"/>
      <c r="O72" s="170"/>
      <c r="P72" s="170"/>
      <c r="Q72" s="170"/>
      <c r="R72" s="170"/>
      <c r="S72" s="170"/>
      <c r="T72" s="170">
        <v>2</v>
      </c>
      <c r="U72" s="170"/>
      <c r="V72" s="17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R72" s="97"/>
      <c r="AT72" s="183" t="b">
        <f t="shared" si="23"/>
        <v>1</v>
      </c>
      <c r="AU72" s="183" t="b">
        <f t="shared" si="23"/>
        <v>1</v>
      </c>
      <c r="AV72" s="183" t="b">
        <f t="shared" si="23"/>
        <v>1</v>
      </c>
      <c r="AW72" s="183" t="b">
        <f t="shared" si="23"/>
        <v>1</v>
      </c>
      <c r="AX72" s="183" t="b">
        <f t="shared" si="23"/>
        <v>1</v>
      </c>
      <c r="AY72" s="183" t="b">
        <f t="shared" si="23"/>
        <v>1</v>
      </c>
      <c r="AZ72" s="183" t="b">
        <f t="shared" si="23"/>
        <v>0</v>
      </c>
      <c r="BA72" s="183" t="b">
        <f t="shared" si="23"/>
        <v>1</v>
      </c>
    </row>
    <row r="73" spans="1:53" s="286" customFormat="1" ht="19.5" customHeight="1" thickBot="1">
      <c r="A73" s="744" t="s">
        <v>216</v>
      </c>
      <c r="B73" s="745"/>
      <c r="C73" s="94"/>
      <c r="D73" s="20">
        <v>8</v>
      </c>
      <c r="E73" s="20"/>
      <c r="F73" s="303"/>
      <c r="G73" s="350">
        <v>3</v>
      </c>
      <c r="H73" s="272">
        <f t="shared" si="24"/>
        <v>90</v>
      </c>
      <c r="I73" s="230">
        <f t="shared" si="25"/>
        <v>26</v>
      </c>
      <c r="J73" s="117">
        <v>13</v>
      </c>
      <c r="K73" s="118"/>
      <c r="L73" s="118">
        <v>13</v>
      </c>
      <c r="M73" s="119">
        <f t="shared" si="26"/>
        <v>64</v>
      </c>
      <c r="N73" s="262"/>
      <c r="O73" s="170"/>
      <c r="P73" s="170"/>
      <c r="Q73" s="170"/>
      <c r="R73" s="170"/>
      <c r="S73" s="170"/>
      <c r="T73" s="170"/>
      <c r="U73" s="170">
        <v>2</v>
      </c>
      <c r="V73" s="178"/>
      <c r="W73" s="284"/>
      <c r="X73" s="285"/>
      <c r="Y73" s="285"/>
      <c r="Z73" s="285"/>
      <c r="AR73" s="406"/>
      <c r="AT73" s="183" t="b">
        <f t="shared" si="23"/>
        <v>1</v>
      </c>
      <c r="AU73" s="183" t="b">
        <f t="shared" si="23"/>
        <v>1</v>
      </c>
      <c r="AV73" s="183" t="b">
        <f t="shared" si="23"/>
        <v>1</v>
      </c>
      <c r="AW73" s="183" t="b">
        <f t="shared" si="23"/>
        <v>1</v>
      </c>
      <c r="AX73" s="183" t="b">
        <f t="shared" si="23"/>
        <v>1</v>
      </c>
      <c r="AY73" s="183" t="b">
        <f t="shared" si="23"/>
        <v>1</v>
      </c>
      <c r="AZ73" s="183" t="b">
        <f t="shared" si="23"/>
        <v>1</v>
      </c>
      <c r="BA73" s="183" t="b">
        <f t="shared" si="23"/>
        <v>0</v>
      </c>
    </row>
    <row r="74" spans="1:54" s="237" customFormat="1" ht="19.5" customHeight="1" thickBot="1">
      <c r="A74" s="748" t="s">
        <v>207</v>
      </c>
      <c r="B74" s="749"/>
      <c r="C74" s="402"/>
      <c r="D74" s="403"/>
      <c r="E74" s="403"/>
      <c r="F74" s="404"/>
      <c r="G74" s="304">
        <f aca="true" t="shared" si="27" ref="G74:M74">SUM(G67:G73)</f>
        <v>22</v>
      </c>
      <c r="H74" s="289">
        <f t="shared" si="27"/>
        <v>660</v>
      </c>
      <c r="I74" s="235">
        <f t="shared" si="27"/>
        <v>233</v>
      </c>
      <c r="J74" s="235">
        <f t="shared" si="27"/>
        <v>139</v>
      </c>
      <c r="K74" s="235">
        <f t="shared" si="27"/>
        <v>0</v>
      </c>
      <c r="L74" s="235">
        <f t="shared" si="27"/>
        <v>94</v>
      </c>
      <c r="M74" s="235">
        <f t="shared" si="27"/>
        <v>427</v>
      </c>
      <c r="N74" s="244">
        <f>SUM(N68:N73)</f>
        <v>0</v>
      </c>
      <c r="O74" s="236">
        <f aca="true" t="shared" si="28" ref="O74:U74">SUM(O67:O73)</f>
        <v>0</v>
      </c>
      <c r="P74" s="236">
        <f t="shared" si="28"/>
        <v>5</v>
      </c>
      <c r="Q74" s="236">
        <f t="shared" si="28"/>
        <v>2</v>
      </c>
      <c r="R74" s="236">
        <f t="shared" si="28"/>
        <v>2</v>
      </c>
      <c r="S74" s="236">
        <f t="shared" si="28"/>
        <v>2</v>
      </c>
      <c r="T74" s="236">
        <f t="shared" si="28"/>
        <v>2</v>
      </c>
      <c r="U74" s="236">
        <f t="shared" si="28"/>
        <v>2</v>
      </c>
      <c r="V74" s="482">
        <f>SUM(V68:V73)</f>
        <v>0</v>
      </c>
      <c r="AB74" s="8" t="s">
        <v>186</v>
      </c>
      <c r="AC74" s="8" t="e">
        <f>COUNTIF(#REF!,AC$9)</f>
        <v>#REF!</v>
      </c>
      <c r="AD74" s="8" t="e">
        <f>COUNTIF(#REF!,AD$9)</f>
        <v>#REF!</v>
      </c>
      <c r="AE74" s="8" t="e">
        <f>COUNTIF(#REF!,AE$9)</f>
        <v>#REF!</v>
      </c>
      <c r="AF74" s="8" t="e">
        <f>COUNTIF(#REF!,AF$9)</f>
        <v>#REF!</v>
      </c>
      <c r="AG74" s="8" t="e">
        <f>COUNTIF(#REF!,AG$9)</f>
        <v>#REF!</v>
      </c>
      <c r="AH74" s="8" t="e">
        <f>COUNTIF(#REF!,AH$9)</f>
        <v>#REF!</v>
      </c>
      <c r="AI74" s="8" t="e">
        <f>COUNTIF(#REF!,AI$9)</f>
        <v>#REF!</v>
      </c>
      <c r="AJ74" s="8" t="e">
        <f>COUNTIF(#REF!,AJ$9)</f>
        <v>#REF!</v>
      </c>
      <c r="AK74" s="8" t="e">
        <f>COUNTIF(#REF!,AK$9)</f>
        <v>#REF!</v>
      </c>
      <c r="AL74" s="8" t="e">
        <f>COUNTIF(#REF!,AL$9)</f>
        <v>#REF!</v>
      </c>
      <c r="AM74" s="8" t="e">
        <f>COUNTIF(#REF!,AM$9)</f>
        <v>#REF!</v>
      </c>
      <c r="AN74" s="8" t="e">
        <f>COUNTIF(#REF!,AN$9)</f>
        <v>#REF!</v>
      </c>
      <c r="AR74" s="97"/>
      <c r="AT74" s="467">
        <f aca="true" t="shared" si="29" ref="AT74:BA74">SUMIF(AT67:AT73,FALSE,$G67:$G73)</f>
        <v>0</v>
      </c>
      <c r="AU74" s="467">
        <f t="shared" si="29"/>
        <v>0</v>
      </c>
      <c r="AV74" s="467">
        <f t="shared" si="29"/>
        <v>7</v>
      </c>
      <c r="AW74" s="467">
        <f t="shared" si="29"/>
        <v>3</v>
      </c>
      <c r="AX74" s="467">
        <f t="shared" si="29"/>
        <v>3</v>
      </c>
      <c r="AY74" s="467">
        <f t="shared" si="29"/>
        <v>3</v>
      </c>
      <c r="AZ74" s="467">
        <f t="shared" si="29"/>
        <v>3</v>
      </c>
      <c r="BA74" s="467">
        <f t="shared" si="29"/>
        <v>3</v>
      </c>
      <c r="BB74" s="471"/>
    </row>
    <row r="75" spans="1:53" s="13" customFormat="1" ht="19.5" customHeight="1">
      <c r="A75" s="145" t="s">
        <v>148</v>
      </c>
      <c r="B75" s="458" t="s">
        <v>55</v>
      </c>
      <c r="C75" s="187"/>
      <c r="D75" s="35">
        <v>3</v>
      </c>
      <c r="E75" s="35"/>
      <c r="F75" s="202"/>
      <c r="G75" s="296">
        <v>4</v>
      </c>
      <c r="H75" s="205">
        <f aca="true" t="shared" si="30" ref="H75:H90">G75*30</f>
        <v>120</v>
      </c>
      <c r="I75" s="53">
        <f aca="true" t="shared" si="31" ref="I75:I90">J75+K75+L75</f>
        <v>45</v>
      </c>
      <c r="J75" s="33">
        <v>30</v>
      </c>
      <c r="K75" s="35"/>
      <c r="L75" s="35">
        <v>15</v>
      </c>
      <c r="M75" s="55">
        <f aca="true" t="shared" si="32" ref="M75:M90">H75-I75</f>
        <v>75</v>
      </c>
      <c r="N75" s="47"/>
      <c r="O75" s="45"/>
      <c r="P75" s="45">
        <v>3</v>
      </c>
      <c r="Q75" s="177"/>
      <c r="R75" s="177"/>
      <c r="S75" s="177"/>
      <c r="T75" s="177"/>
      <c r="U75" s="177"/>
      <c r="V75" s="331"/>
      <c r="AR75" s="405"/>
      <c r="AT75" s="121"/>
      <c r="AU75" s="121"/>
      <c r="AV75" s="121"/>
      <c r="AW75" s="121"/>
      <c r="AX75" s="121"/>
      <c r="AY75" s="121"/>
      <c r="AZ75" s="121"/>
      <c r="BA75" s="121"/>
    </row>
    <row r="76" spans="1:53" s="13" customFormat="1" ht="19.5" customHeight="1">
      <c r="A76" s="62" t="s">
        <v>150</v>
      </c>
      <c r="B76" s="188" t="s">
        <v>143</v>
      </c>
      <c r="C76" s="187"/>
      <c r="D76" s="35">
        <v>3</v>
      </c>
      <c r="E76" s="35"/>
      <c r="F76" s="202"/>
      <c r="G76" s="296">
        <v>4</v>
      </c>
      <c r="H76" s="205">
        <f t="shared" si="30"/>
        <v>120</v>
      </c>
      <c r="I76" s="53">
        <f t="shared" si="31"/>
        <v>45</v>
      </c>
      <c r="J76" s="33">
        <v>30</v>
      </c>
      <c r="K76" s="35"/>
      <c r="L76" s="35">
        <v>15</v>
      </c>
      <c r="M76" s="55">
        <f t="shared" si="32"/>
        <v>75</v>
      </c>
      <c r="N76" s="47"/>
      <c r="O76" s="45"/>
      <c r="P76" s="45">
        <v>3</v>
      </c>
      <c r="Q76" s="177"/>
      <c r="R76" s="177"/>
      <c r="S76" s="177"/>
      <c r="T76" s="177"/>
      <c r="U76" s="177"/>
      <c r="V76" s="331"/>
      <c r="AR76" s="405"/>
      <c r="AT76" s="121"/>
      <c r="AU76" s="121"/>
      <c r="AV76" s="121"/>
      <c r="AW76" s="121"/>
      <c r="AX76" s="121"/>
      <c r="AY76" s="121"/>
      <c r="AZ76" s="121"/>
      <c r="BA76" s="121"/>
    </row>
    <row r="77" spans="1:53" s="13" customFormat="1" ht="19.5" customHeight="1">
      <c r="A77" s="62" t="s">
        <v>152</v>
      </c>
      <c r="B77" s="188" t="s">
        <v>138</v>
      </c>
      <c r="C77" s="187"/>
      <c r="D77" s="35">
        <v>3</v>
      </c>
      <c r="E77" s="35"/>
      <c r="F77" s="202"/>
      <c r="G77" s="296">
        <v>4</v>
      </c>
      <c r="H77" s="205">
        <f t="shared" si="30"/>
        <v>120</v>
      </c>
      <c r="I77" s="53">
        <f t="shared" si="31"/>
        <v>45</v>
      </c>
      <c r="J77" s="33">
        <v>30</v>
      </c>
      <c r="K77" s="35"/>
      <c r="L77" s="35">
        <v>15</v>
      </c>
      <c r="M77" s="55">
        <f t="shared" si="32"/>
        <v>75</v>
      </c>
      <c r="N77" s="47"/>
      <c r="O77" s="45"/>
      <c r="P77" s="45">
        <v>3</v>
      </c>
      <c r="Q77" s="177"/>
      <c r="R77" s="177"/>
      <c r="S77" s="177"/>
      <c r="T77" s="177"/>
      <c r="U77" s="177"/>
      <c r="V77" s="331"/>
      <c r="AR77" s="405"/>
      <c r="AT77" s="121"/>
      <c r="AU77" s="121"/>
      <c r="AV77" s="121"/>
      <c r="AW77" s="121"/>
      <c r="AX77" s="121"/>
      <c r="AY77" s="121"/>
      <c r="AZ77" s="121"/>
      <c r="BA77" s="121"/>
    </row>
    <row r="78" spans="1:22" ht="18.75">
      <c r="A78" s="62" t="s">
        <v>153</v>
      </c>
      <c r="B78" s="483" t="s">
        <v>296</v>
      </c>
      <c r="C78" s="187"/>
      <c r="D78" s="35">
        <v>3</v>
      </c>
      <c r="E78" s="35"/>
      <c r="F78" s="202"/>
      <c r="G78" s="296">
        <v>4</v>
      </c>
      <c r="H78" s="205">
        <f t="shared" si="30"/>
        <v>120</v>
      </c>
      <c r="I78" s="53">
        <f t="shared" si="31"/>
        <v>45</v>
      </c>
      <c r="J78" s="33">
        <v>30</v>
      </c>
      <c r="K78" s="35"/>
      <c r="L78" s="35">
        <v>15</v>
      </c>
      <c r="M78" s="55">
        <f t="shared" si="32"/>
        <v>75</v>
      </c>
      <c r="N78" s="47"/>
      <c r="O78" s="45"/>
      <c r="P78" s="45">
        <v>3</v>
      </c>
      <c r="Q78" s="177"/>
      <c r="R78" s="177"/>
      <c r="S78" s="177"/>
      <c r="T78" s="177"/>
      <c r="U78" s="177"/>
      <c r="V78" s="331"/>
    </row>
    <row r="79" spans="1:53" s="237" customFormat="1" ht="19.5" customHeight="1">
      <c r="A79" s="62" t="s">
        <v>154</v>
      </c>
      <c r="B79" s="194" t="s">
        <v>36</v>
      </c>
      <c r="C79" s="179"/>
      <c r="D79" s="15">
        <v>3</v>
      </c>
      <c r="E79" s="15"/>
      <c r="F79" s="399"/>
      <c r="G79" s="298">
        <v>3</v>
      </c>
      <c r="H79" s="272">
        <f t="shared" si="30"/>
        <v>90</v>
      </c>
      <c r="I79" s="446">
        <f t="shared" si="31"/>
        <v>30</v>
      </c>
      <c r="J79" s="171">
        <v>20</v>
      </c>
      <c r="K79" s="172"/>
      <c r="L79" s="172">
        <v>10</v>
      </c>
      <c r="M79" s="447">
        <f t="shared" si="32"/>
        <v>60</v>
      </c>
      <c r="N79" s="521"/>
      <c r="O79" s="522"/>
      <c r="P79" s="449">
        <v>2</v>
      </c>
      <c r="Q79" s="449"/>
      <c r="R79" s="449"/>
      <c r="S79" s="177"/>
      <c r="T79" s="411"/>
      <c r="U79" s="177"/>
      <c r="V79" s="17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R79" s="97" t="s">
        <v>245</v>
      </c>
      <c r="AT79" s="411"/>
      <c r="AU79" s="411"/>
      <c r="AV79" s="411"/>
      <c r="AW79" s="411"/>
      <c r="AX79" s="411"/>
      <c r="AY79" s="411"/>
      <c r="AZ79" s="411"/>
      <c r="BA79" s="411"/>
    </row>
    <row r="80" spans="1:53" s="398" customFormat="1" ht="19.5" customHeight="1">
      <c r="A80" s="62" t="s">
        <v>155</v>
      </c>
      <c r="B80" s="415" t="s">
        <v>48</v>
      </c>
      <c r="C80" s="273"/>
      <c r="D80" s="139">
        <v>3</v>
      </c>
      <c r="E80" s="139"/>
      <c r="F80" s="431"/>
      <c r="G80" s="298">
        <v>3</v>
      </c>
      <c r="H80" s="275">
        <f t="shared" si="30"/>
        <v>90</v>
      </c>
      <c r="I80" s="124">
        <f t="shared" si="31"/>
        <v>30</v>
      </c>
      <c r="J80" s="112">
        <v>20</v>
      </c>
      <c r="K80" s="132"/>
      <c r="L80" s="132">
        <v>10</v>
      </c>
      <c r="M80" s="178">
        <f t="shared" si="32"/>
        <v>60</v>
      </c>
      <c r="N80" s="262"/>
      <c r="O80" s="170"/>
      <c r="P80" s="279">
        <v>2</v>
      </c>
      <c r="Q80" s="279"/>
      <c r="R80" s="432"/>
      <c r="S80" s="279"/>
      <c r="T80" s="170"/>
      <c r="U80" s="433"/>
      <c r="V80" s="557"/>
      <c r="AB80" s="398" t="s">
        <v>187</v>
      </c>
      <c r="AC80" s="398" t="e">
        <f>COUNTIF(#REF!,AC$9)</f>
        <v>#REF!</v>
      </c>
      <c r="AD80" s="398" t="e">
        <f>COUNTIF(#REF!,AD$9)</f>
        <v>#REF!</v>
      </c>
      <c r="AE80" s="398" t="e">
        <f>COUNTIF(#REF!,AE$9)</f>
        <v>#REF!</v>
      </c>
      <c r="AF80" s="398" t="e">
        <f>COUNTIF(#REF!,AF$9)</f>
        <v>#REF!</v>
      </c>
      <c r="AG80" s="398" t="e">
        <f>COUNTIF(#REF!,AG$9)</f>
        <v>#REF!</v>
      </c>
      <c r="AH80" s="398" t="e">
        <f>COUNTIF(#REF!,AH$9)</f>
        <v>#REF!</v>
      </c>
      <c r="AI80" s="398" t="e">
        <f>COUNTIF(#REF!,AI$9)</f>
        <v>#REF!</v>
      </c>
      <c r="AJ80" s="398" t="e">
        <f>COUNTIF(#REF!,AJ$9)</f>
        <v>#REF!</v>
      </c>
      <c r="AK80" s="398" t="e">
        <f>COUNTIF(#REF!,AK$9)</f>
        <v>#REF!</v>
      </c>
      <c r="AL80" s="398" t="e">
        <f>COUNTIF(#REF!,AL$9)</f>
        <v>#REF!</v>
      </c>
      <c r="AM80" s="398" t="e">
        <f>COUNTIF(#REF!,AM$9)</f>
        <v>#REF!</v>
      </c>
      <c r="AN80" s="398" t="e">
        <f>COUNTIF(#REF!,AN$9)</f>
        <v>#REF!</v>
      </c>
      <c r="AR80" s="97" t="s">
        <v>247</v>
      </c>
      <c r="AT80" s="463"/>
      <c r="AU80" s="463"/>
      <c r="AV80" s="463"/>
      <c r="AW80" s="463"/>
      <c r="AX80" s="463"/>
      <c r="AY80" s="463"/>
      <c r="AZ80" s="463"/>
      <c r="BA80" s="463"/>
    </row>
    <row r="81" spans="1:53" s="398" customFormat="1" ht="19.5" customHeight="1">
      <c r="A81" s="62" t="s">
        <v>156</v>
      </c>
      <c r="B81" s="558" t="s">
        <v>297</v>
      </c>
      <c r="C81" s="273"/>
      <c r="D81" s="139">
        <v>3</v>
      </c>
      <c r="E81" s="139"/>
      <c r="F81" s="431"/>
      <c r="G81" s="298">
        <v>3</v>
      </c>
      <c r="H81" s="275">
        <f t="shared" si="30"/>
        <v>90</v>
      </c>
      <c r="I81" s="124">
        <f t="shared" si="31"/>
        <v>30</v>
      </c>
      <c r="J81" s="112">
        <v>20</v>
      </c>
      <c r="K81" s="132"/>
      <c r="L81" s="132">
        <v>10</v>
      </c>
      <c r="M81" s="178">
        <f t="shared" si="32"/>
        <v>60</v>
      </c>
      <c r="N81" s="262"/>
      <c r="O81" s="170"/>
      <c r="P81" s="279">
        <v>2</v>
      </c>
      <c r="Q81" s="279"/>
      <c r="R81" s="432"/>
      <c r="S81" s="279"/>
      <c r="T81" s="170"/>
      <c r="U81" s="433"/>
      <c r="V81" s="557"/>
      <c r="AR81" s="97"/>
      <c r="AT81" s="463"/>
      <c r="AU81" s="463"/>
      <c r="AV81" s="463"/>
      <c r="AW81" s="463"/>
      <c r="AX81" s="463"/>
      <c r="AY81" s="463"/>
      <c r="AZ81" s="463"/>
      <c r="BA81" s="463"/>
    </row>
    <row r="82" spans="1:53" s="398" customFormat="1" ht="19.5" customHeight="1">
      <c r="A82" s="62" t="s">
        <v>157</v>
      </c>
      <c r="B82" s="559" t="s">
        <v>296</v>
      </c>
      <c r="C82" s="273"/>
      <c r="D82" s="139">
        <v>3</v>
      </c>
      <c r="E82" s="139"/>
      <c r="F82" s="431"/>
      <c r="G82" s="298">
        <v>3</v>
      </c>
      <c r="H82" s="275">
        <f t="shared" si="30"/>
        <v>90</v>
      </c>
      <c r="I82" s="124">
        <f t="shared" si="31"/>
        <v>30</v>
      </c>
      <c r="J82" s="112">
        <v>20</v>
      </c>
      <c r="K82" s="132"/>
      <c r="L82" s="132">
        <v>10</v>
      </c>
      <c r="M82" s="178">
        <f t="shared" si="32"/>
        <v>60</v>
      </c>
      <c r="N82" s="262"/>
      <c r="O82" s="170"/>
      <c r="P82" s="279">
        <v>2</v>
      </c>
      <c r="Q82" s="279"/>
      <c r="R82" s="432"/>
      <c r="S82" s="279"/>
      <c r="T82" s="170"/>
      <c r="U82" s="433"/>
      <c r="V82" s="557"/>
      <c r="AR82" s="97"/>
      <c r="AT82" s="463"/>
      <c r="AU82" s="463"/>
      <c r="AV82" s="463"/>
      <c r="AW82" s="463"/>
      <c r="AX82" s="463"/>
      <c r="AY82" s="463"/>
      <c r="AZ82" s="463"/>
      <c r="BA82" s="463"/>
    </row>
    <row r="83" spans="1:53" s="398" customFormat="1" ht="19.5" customHeight="1">
      <c r="A83" s="62" t="s">
        <v>159</v>
      </c>
      <c r="B83" s="186" t="s">
        <v>36</v>
      </c>
      <c r="C83" s="273"/>
      <c r="D83" s="434">
        <v>4</v>
      </c>
      <c r="E83" s="434"/>
      <c r="F83" s="435"/>
      <c r="G83" s="298">
        <v>3</v>
      </c>
      <c r="H83" s="275">
        <f t="shared" si="30"/>
        <v>90</v>
      </c>
      <c r="I83" s="124">
        <f t="shared" si="31"/>
        <v>36</v>
      </c>
      <c r="J83" s="112">
        <v>18</v>
      </c>
      <c r="K83" s="132"/>
      <c r="L83" s="132">
        <v>18</v>
      </c>
      <c r="M83" s="178">
        <f t="shared" si="32"/>
        <v>54</v>
      </c>
      <c r="N83" s="436"/>
      <c r="O83" s="434"/>
      <c r="P83" s="434"/>
      <c r="Q83" s="434">
        <v>2</v>
      </c>
      <c r="R83" s="432"/>
      <c r="S83" s="279"/>
      <c r="T83" s="170"/>
      <c r="U83" s="433"/>
      <c r="V83" s="557"/>
      <c r="AR83" s="97"/>
      <c r="AT83" s="463"/>
      <c r="AU83" s="463"/>
      <c r="AV83" s="463"/>
      <c r="AW83" s="463"/>
      <c r="AX83" s="463"/>
      <c r="AY83" s="463"/>
      <c r="AZ83" s="463"/>
      <c r="BA83" s="463"/>
    </row>
    <row r="84" spans="1:53" s="398" customFormat="1" ht="19.5" customHeight="1">
      <c r="A84" s="62" t="s">
        <v>160</v>
      </c>
      <c r="B84" s="415" t="s">
        <v>53</v>
      </c>
      <c r="C84" s="560"/>
      <c r="D84" s="434">
        <v>4</v>
      </c>
      <c r="E84" s="434"/>
      <c r="F84" s="435"/>
      <c r="G84" s="298">
        <v>3</v>
      </c>
      <c r="H84" s="275">
        <f t="shared" si="30"/>
        <v>90</v>
      </c>
      <c r="I84" s="124">
        <f t="shared" si="31"/>
        <v>36</v>
      </c>
      <c r="J84" s="112">
        <v>18</v>
      </c>
      <c r="K84" s="132"/>
      <c r="L84" s="132">
        <v>18</v>
      </c>
      <c r="M84" s="178">
        <f t="shared" si="32"/>
        <v>54</v>
      </c>
      <c r="N84" s="436"/>
      <c r="O84" s="434"/>
      <c r="P84" s="434"/>
      <c r="Q84" s="434">
        <v>2</v>
      </c>
      <c r="R84" s="434"/>
      <c r="S84" s="434"/>
      <c r="T84" s="34"/>
      <c r="U84" s="34"/>
      <c r="V84" s="55"/>
      <c r="AR84" s="97" t="s">
        <v>242</v>
      </c>
      <c r="AT84" s="463"/>
      <c r="AU84" s="463"/>
      <c r="AV84" s="463"/>
      <c r="AW84" s="463"/>
      <c r="AX84" s="463"/>
      <c r="AY84" s="463"/>
      <c r="AZ84" s="463"/>
      <c r="BA84" s="463"/>
    </row>
    <row r="85" spans="1:53" s="398" customFormat="1" ht="19.5" customHeight="1">
      <c r="A85" s="62" t="s">
        <v>161</v>
      </c>
      <c r="B85" s="473" t="s">
        <v>149</v>
      </c>
      <c r="C85" s="560"/>
      <c r="D85" s="434">
        <v>4</v>
      </c>
      <c r="E85" s="434"/>
      <c r="F85" s="435"/>
      <c r="G85" s="298">
        <v>3</v>
      </c>
      <c r="H85" s="275">
        <f t="shared" si="30"/>
        <v>90</v>
      </c>
      <c r="I85" s="124">
        <f t="shared" si="31"/>
        <v>36</v>
      </c>
      <c r="J85" s="112">
        <v>18</v>
      </c>
      <c r="K85" s="132"/>
      <c r="L85" s="132">
        <v>18</v>
      </c>
      <c r="M85" s="178">
        <f t="shared" si="32"/>
        <v>54</v>
      </c>
      <c r="N85" s="436"/>
      <c r="O85" s="434"/>
      <c r="P85" s="434"/>
      <c r="Q85" s="434">
        <v>2</v>
      </c>
      <c r="R85" s="434"/>
      <c r="S85" s="434"/>
      <c r="T85" s="34"/>
      <c r="U85" s="34"/>
      <c r="V85" s="55"/>
      <c r="AR85" s="97"/>
      <c r="AT85" s="463"/>
      <c r="AU85" s="463"/>
      <c r="AV85" s="463"/>
      <c r="AW85" s="463"/>
      <c r="AX85" s="463"/>
      <c r="AY85" s="463"/>
      <c r="AZ85" s="463"/>
      <c r="BA85" s="463"/>
    </row>
    <row r="86" spans="1:53" s="398" customFormat="1" ht="19.5" customHeight="1">
      <c r="A86" s="62" t="s">
        <v>162</v>
      </c>
      <c r="B86" s="476" t="s">
        <v>83</v>
      </c>
      <c r="C86" s="560"/>
      <c r="D86" s="434">
        <v>4</v>
      </c>
      <c r="E86" s="434"/>
      <c r="F86" s="435"/>
      <c r="G86" s="298">
        <v>3</v>
      </c>
      <c r="H86" s="275">
        <f t="shared" si="30"/>
        <v>90</v>
      </c>
      <c r="I86" s="124">
        <f t="shared" si="31"/>
        <v>36</v>
      </c>
      <c r="J86" s="112">
        <v>18</v>
      </c>
      <c r="K86" s="132"/>
      <c r="L86" s="132">
        <v>18</v>
      </c>
      <c r="M86" s="178">
        <f t="shared" si="32"/>
        <v>54</v>
      </c>
      <c r="N86" s="436"/>
      <c r="O86" s="434"/>
      <c r="P86" s="434"/>
      <c r="Q86" s="434">
        <v>2</v>
      </c>
      <c r="R86" s="434"/>
      <c r="S86" s="434"/>
      <c r="T86" s="34"/>
      <c r="U86" s="34"/>
      <c r="V86" s="55"/>
      <c r="AR86" s="97"/>
      <c r="AT86" s="463"/>
      <c r="AU86" s="463"/>
      <c r="AV86" s="463"/>
      <c r="AW86" s="463"/>
      <c r="AX86" s="463"/>
      <c r="AY86" s="463"/>
      <c r="AZ86" s="463"/>
      <c r="BA86" s="463"/>
    </row>
    <row r="87" spans="1:53" s="398" customFormat="1" ht="19.5" customHeight="1">
      <c r="A87" s="62" t="s">
        <v>163</v>
      </c>
      <c r="B87" s="476" t="s">
        <v>40</v>
      </c>
      <c r="C87" s="560"/>
      <c r="D87" s="434">
        <v>4</v>
      </c>
      <c r="E87" s="434"/>
      <c r="F87" s="435"/>
      <c r="G87" s="298">
        <v>3</v>
      </c>
      <c r="H87" s="275">
        <f t="shared" si="30"/>
        <v>90</v>
      </c>
      <c r="I87" s="124">
        <f t="shared" si="31"/>
        <v>36</v>
      </c>
      <c r="J87" s="112">
        <v>18</v>
      </c>
      <c r="K87" s="132"/>
      <c r="L87" s="132">
        <v>18</v>
      </c>
      <c r="M87" s="178">
        <f t="shared" si="32"/>
        <v>54</v>
      </c>
      <c r="N87" s="436"/>
      <c r="O87" s="434"/>
      <c r="P87" s="434"/>
      <c r="Q87" s="434">
        <v>2</v>
      </c>
      <c r="R87" s="434"/>
      <c r="S87" s="434"/>
      <c r="T87" s="34"/>
      <c r="U87" s="34"/>
      <c r="V87" s="55"/>
      <c r="AR87" s="97"/>
      <c r="AT87" s="463"/>
      <c r="AU87" s="463"/>
      <c r="AV87" s="463"/>
      <c r="AW87" s="463"/>
      <c r="AX87" s="463"/>
      <c r="AY87" s="463"/>
      <c r="AZ87" s="463"/>
      <c r="BA87" s="463"/>
    </row>
    <row r="88" spans="1:53" s="398" customFormat="1" ht="19.5" customHeight="1">
      <c r="A88" s="62" t="s">
        <v>164</v>
      </c>
      <c r="B88" s="559" t="s">
        <v>296</v>
      </c>
      <c r="C88" s="560"/>
      <c r="D88" s="434">
        <v>4</v>
      </c>
      <c r="E88" s="434"/>
      <c r="F88" s="435"/>
      <c r="G88" s="298">
        <v>3</v>
      </c>
      <c r="H88" s="275">
        <f t="shared" si="30"/>
        <v>90</v>
      </c>
      <c r="I88" s="124">
        <f t="shared" si="31"/>
        <v>36</v>
      </c>
      <c r="J88" s="112">
        <v>18</v>
      </c>
      <c r="K88" s="132"/>
      <c r="L88" s="132">
        <v>18</v>
      </c>
      <c r="M88" s="178">
        <f t="shared" si="32"/>
        <v>54</v>
      </c>
      <c r="N88" s="436"/>
      <c r="O88" s="434"/>
      <c r="P88" s="434"/>
      <c r="Q88" s="434">
        <v>2</v>
      </c>
      <c r="R88" s="434"/>
      <c r="S88" s="434"/>
      <c r="T88" s="34"/>
      <c r="U88" s="34"/>
      <c r="V88" s="55"/>
      <c r="AR88" s="97"/>
      <c r="AT88" s="463"/>
      <c r="AU88" s="463"/>
      <c r="AV88" s="463"/>
      <c r="AW88" s="463"/>
      <c r="AX88" s="463"/>
      <c r="AY88" s="463"/>
      <c r="AZ88" s="463"/>
      <c r="BA88" s="463"/>
    </row>
    <row r="89" spans="1:53" s="398" customFormat="1" ht="19.5" customHeight="1">
      <c r="A89" s="62" t="s">
        <v>165</v>
      </c>
      <c r="B89" s="194" t="s">
        <v>36</v>
      </c>
      <c r="C89" s="560"/>
      <c r="D89" s="434">
        <v>5</v>
      </c>
      <c r="E89" s="434"/>
      <c r="F89" s="437"/>
      <c r="G89" s="298">
        <v>3</v>
      </c>
      <c r="H89" s="275">
        <f t="shared" si="30"/>
        <v>90</v>
      </c>
      <c r="I89" s="124">
        <f t="shared" si="31"/>
        <v>30</v>
      </c>
      <c r="J89" s="112">
        <v>20</v>
      </c>
      <c r="K89" s="132"/>
      <c r="L89" s="132">
        <v>10</v>
      </c>
      <c r="M89" s="178">
        <f t="shared" si="32"/>
        <v>60</v>
      </c>
      <c r="N89" s="438"/>
      <c r="O89" s="439"/>
      <c r="P89" s="434"/>
      <c r="Q89" s="434"/>
      <c r="R89" s="434">
        <v>2</v>
      </c>
      <c r="S89" s="434"/>
      <c r="T89" s="34"/>
      <c r="U89" s="34"/>
      <c r="V89" s="55"/>
      <c r="AR89" s="97"/>
      <c r="AT89" s="463"/>
      <c r="AU89" s="463"/>
      <c r="AV89" s="463"/>
      <c r="AW89" s="463"/>
      <c r="AX89" s="463"/>
      <c r="AY89" s="463"/>
      <c r="AZ89" s="463"/>
      <c r="BA89" s="463"/>
    </row>
    <row r="90" spans="1:53" s="398" customFormat="1" ht="19.5" customHeight="1">
      <c r="A90" s="62" t="s">
        <v>199</v>
      </c>
      <c r="B90" s="301" t="s">
        <v>133</v>
      </c>
      <c r="C90" s="523"/>
      <c r="D90" s="434">
        <v>5</v>
      </c>
      <c r="E90" s="434"/>
      <c r="F90" s="437"/>
      <c r="G90" s="298">
        <v>3</v>
      </c>
      <c r="H90" s="275">
        <f t="shared" si="30"/>
        <v>90</v>
      </c>
      <c r="I90" s="124">
        <f t="shared" si="31"/>
        <v>30</v>
      </c>
      <c r="J90" s="112">
        <v>20</v>
      </c>
      <c r="K90" s="132"/>
      <c r="L90" s="132">
        <v>10</v>
      </c>
      <c r="M90" s="178">
        <f t="shared" si="32"/>
        <v>60</v>
      </c>
      <c r="N90" s="438"/>
      <c r="O90" s="439"/>
      <c r="P90" s="434"/>
      <c r="Q90" s="434"/>
      <c r="R90" s="434">
        <v>2</v>
      </c>
      <c r="S90" s="434"/>
      <c r="T90" s="34"/>
      <c r="U90" s="34"/>
      <c r="V90" s="55"/>
      <c r="AR90" s="97" t="s">
        <v>242</v>
      </c>
      <c r="AT90" s="463"/>
      <c r="AU90" s="463"/>
      <c r="AV90" s="463"/>
      <c r="AW90" s="463"/>
      <c r="AX90" s="463"/>
      <c r="AY90" s="463"/>
      <c r="AZ90" s="463"/>
      <c r="BA90" s="463"/>
    </row>
    <row r="91" spans="1:53" s="398" customFormat="1" ht="19.5" customHeight="1">
      <c r="A91" s="62" t="s">
        <v>200</v>
      </c>
      <c r="B91" s="476" t="s">
        <v>151</v>
      </c>
      <c r="C91" s="523"/>
      <c r="D91" s="434">
        <v>5</v>
      </c>
      <c r="E91" s="434"/>
      <c r="F91" s="437"/>
      <c r="G91" s="298">
        <v>3</v>
      </c>
      <c r="H91" s="275">
        <f aca="true" t="shared" si="33" ref="H91:H96">G91*30</f>
        <v>90</v>
      </c>
      <c r="I91" s="124">
        <f aca="true" t="shared" si="34" ref="I91:I96">J91+K91+L91</f>
        <v>30</v>
      </c>
      <c r="J91" s="112">
        <v>20</v>
      </c>
      <c r="K91" s="132"/>
      <c r="L91" s="132">
        <v>10</v>
      </c>
      <c r="M91" s="178">
        <f aca="true" t="shared" si="35" ref="M91:M96">H91-I91</f>
        <v>60</v>
      </c>
      <c r="N91" s="438"/>
      <c r="O91" s="439"/>
      <c r="P91" s="434"/>
      <c r="Q91" s="434"/>
      <c r="R91" s="434">
        <v>2</v>
      </c>
      <c r="S91" s="434"/>
      <c r="T91" s="34"/>
      <c r="U91" s="34"/>
      <c r="V91" s="55"/>
      <c r="AR91" s="97"/>
      <c r="AT91" s="463"/>
      <c r="AU91" s="463"/>
      <c r="AV91" s="463"/>
      <c r="AW91" s="463"/>
      <c r="AX91" s="463"/>
      <c r="AY91" s="463"/>
      <c r="AZ91" s="463"/>
      <c r="BA91" s="463"/>
    </row>
    <row r="92" spans="1:53" s="398" customFormat="1" ht="19.5" customHeight="1">
      <c r="A92" s="62" t="s">
        <v>201</v>
      </c>
      <c r="B92" s="476" t="s">
        <v>333</v>
      </c>
      <c r="C92" s="523"/>
      <c r="D92" s="434">
        <v>5</v>
      </c>
      <c r="E92" s="434"/>
      <c r="F92" s="437"/>
      <c r="G92" s="298">
        <v>3</v>
      </c>
      <c r="H92" s="275">
        <f t="shared" si="33"/>
        <v>90</v>
      </c>
      <c r="I92" s="124">
        <f t="shared" si="34"/>
        <v>30</v>
      </c>
      <c r="J92" s="112">
        <v>20</v>
      </c>
      <c r="K92" s="132"/>
      <c r="L92" s="132">
        <v>10</v>
      </c>
      <c r="M92" s="178">
        <f t="shared" si="35"/>
        <v>60</v>
      </c>
      <c r="N92" s="438"/>
      <c r="O92" s="439"/>
      <c r="P92" s="434"/>
      <c r="Q92" s="434"/>
      <c r="R92" s="434">
        <v>2</v>
      </c>
      <c r="S92" s="434"/>
      <c r="T92" s="34"/>
      <c r="U92" s="34"/>
      <c r="V92" s="55"/>
      <c r="AR92" s="97"/>
      <c r="AT92" s="463"/>
      <c r="AU92" s="463"/>
      <c r="AV92" s="463"/>
      <c r="AW92" s="463"/>
      <c r="AX92" s="463"/>
      <c r="AY92" s="463"/>
      <c r="AZ92" s="463"/>
      <c r="BA92" s="463"/>
    </row>
    <row r="93" spans="1:53" s="398" customFormat="1" ht="19.5" customHeight="1">
      <c r="A93" s="62" t="s">
        <v>224</v>
      </c>
      <c r="B93" s="476" t="s">
        <v>331</v>
      </c>
      <c r="C93" s="523"/>
      <c r="D93" s="434">
        <v>5</v>
      </c>
      <c r="E93" s="434"/>
      <c r="F93" s="437"/>
      <c r="G93" s="298">
        <v>3</v>
      </c>
      <c r="H93" s="275">
        <f t="shared" si="33"/>
        <v>90</v>
      </c>
      <c r="I93" s="124">
        <f t="shared" si="34"/>
        <v>30</v>
      </c>
      <c r="J93" s="112">
        <v>20</v>
      </c>
      <c r="K93" s="132"/>
      <c r="L93" s="132">
        <v>10</v>
      </c>
      <c r="M93" s="178">
        <f t="shared" si="35"/>
        <v>60</v>
      </c>
      <c r="N93" s="438"/>
      <c r="O93" s="439"/>
      <c r="P93" s="434"/>
      <c r="Q93" s="434"/>
      <c r="R93" s="434">
        <v>2</v>
      </c>
      <c r="S93" s="434"/>
      <c r="T93" s="34"/>
      <c r="U93" s="34"/>
      <c r="V93" s="55"/>
      <c r="AR93" s="97"/>
      <c r="AT93" s="463"/>
      <c r="AU93" s="463"/>
      <c r="AV93" s="463"/>
      <c r="AW93" s="463"/>
      <c r="AX93" s="463"/>
      <c r="AY93" s="463"/>
      <c r="AZ93" s="463"/>
      <c r="BA93" s="463"/>
    </row>
    <row r="94" spans="1:53" s="398" customFormat="1" ht="19.5" customHeight="1">
      <c r="A94" s="62" t="s">
        <v>298</v>
      </c>
      <c r="B94" s="476" t="s">
        <v>47</v>
      </c>
      <c r="C94" s="523"/>
      <c r="D94" s="434">
        <v>5</v>
      </c>
      <c r="E94" s="434"/>
      <c r="F94" s="437"/>
      <c r="G94" s="298">
        <v>3</v>
      </c>
      <c r="H94" s="275">
        <f t="shared" si="33"/>
        <v>90</v>
      </c>
      <c r="I94" s="124">
        <f t="shared" si="34"/>
        <v>30</v>
      </c>
      <c r="J94" s="112">
        <v>20</v>
      </c>
      <c r="K94" s="132"/>
      <c r="L94" s="132">
        <v>10</v>
      </c>
      <c r="M94" s="178">
        <f t="shared" si="35"/>
        <v>60</v>
      </c>
      <c r="N94" s="438"/>
      <c r="O94" s="439"/>
      <c r="P94" s="434"/>
      <c r="Q94" s="434"/>
      <c r="R94" s="434">
        <v>2</v>
      </c>
      <c r="S94" s="434"/>
      <c r="T94" s="34"/>
      <c r="U94" s="34"/>
      <c r="V94" s="55"/>
      <c r="AR94" s="97"/>
      <c r="AT94" s="463"/>
      <c r="AU94" s="463"/>
      <c r="AV94" s="463"/>
      <c r="AW94" s="463"/>
      <c r="AX94" s="463"/>
      <c r="AY94" s="463"/>
      <c r="AZ94" s="463"/>
      <c r="BA94" s="463"/>
    </row>
    <row r="95" spans="1:53" s="398" customFormat="1" ht="19.5" customHeight="1">
      <c r="A95" s="62" t="s">
        <v>299</v>
      </c>
      <c r="B95" s="559" t="s">
        <v>296</v>
      </c>
      <c r="C95" s="523"/>
      <c r="D95" s="434">
        <v>5</v>
      </c>
      <c r="E95" s="434"/>
      <c r="F95" s="437"/>
      <c r="G95" s="298">
        <v>3</v>
      </c>
      <c r="H95" s="275">
        <f t="shared" si="33"/>
        <v>90</v>
      </c>
      <c r="I95" s="124">
        <f t="shared" si="34"/>
        <v>30</v>
      </c>
      <c r="J95" s="112">
        <v>20</v>
      </c>
      <c r="K95" s="132"/>
      <c r="L95" s="132">
        <v>10</v>
      </c>
      <c r="M95" s="178">
        <f t="shared" si="35"/>
        <v>60</v>
      </c>
      <c r="N95" s="438"/>
      <c r="O95" s="439"/>
      <c r="P95" s="434"/>
      <c r="Q95" s="434"/>
      <c r="R95" s="434">
        <v>2</v>
      </c>
      <c r="S95" s="434"/>
      <c r="T95" s="34"/>
      <c r="U95" s="34"/>
      <c r="V95" s="55"/>
      <c r="AR95" s="97"/>
      <c r="AT95" s="463"/>
      <c r="AU95" s="463"/>
      <c r="AV95" s="463"/>
      <c r="AW95" s="463"/>
      <c r="AX95" s="463"/>
      <c r="AY95" s="463"/>
      <c r="AZ95" s="463"/>
      <c r="BA95" s="463"/>
    </row>
    <row r="96" spans="1:53" s="398" customFormat="1" ht="19.5" customHeight="1">
      <c r="A96" s="62" t="s">
        <v>300</v>
      </c>
      <c r="B96" s="194" t="s">
        <v>36</v>
      </c>
      <c r="C96" s="523"/>
      <c r="D96" s="434">
        <v>6</v>
      </c>
      <c r="E96" s="434"/>
      <c r="F96" s="437"/>
      <c r="G96" s="298">
        <v>3</v>
      </c>
      <c r="H96" s="275">
        <f t="shared" si="33"/>
        <v>90</v>
      </c>
      <c r="I96" s="124">
        <f t="shared" si="34"/>
        <v>36</v>
      </c>
      <c r="J96" s="112">
        <v>18</v>
      </c>
      <c r="K96" s="132"/>
      <c r="L96" s="132">
        <v>18</v>
      </c>
      <c r="M96" s="178">
        <f t="shared" si="35"/>
        <v>54</v>
      </c>
      <c r="N96" s="438"/>
      <c r="O96" s="439"/>
      <c r="P96" s="434"/>
      <c r="Q96" s="434"/>
      <c r="R96" s="434"/>
      <c r="S96" s="434">
        <v>2</v>
      </c>
      <c r="T96" s="34"/>
      <c r="U96" s="34"/>
      <c r="V96" s="55"/>
      <c r="AR96" s="97"/>
      <c r="AT96" s="463"/>
      <c r="AU96" s="463"/>
      <c r="AV96" s="463"/>
      <c r="AW96" s="463"/>
      <c r="AX96" s="463"/>
      <c r="AY96" s="463"/>
      <c r="AZ96" s="463"/>
      <c r="BA96" s="463"/>
    </row>
    <row r="97" spans="1:53" s="8" customFormat="1" ht="19.5" customHeight="1">
      <c r="A97" s="62" t="s">
        <v>301</v>
      </c>
      <c r="B97" s="302" t="s">
        <v>49</v>
      </c>
      <c r="C97" s="523"/>
      <c r="D97" s="434">
        <v>6</v>
      </c>
      <c r="E97" s="434"/>
      <c r="F97" s="437"/>
      <c r="G97" s="298">
        <v>3</v>
      </c>
      <c r="H97" s="275">
        <f aca="true" t="shared" si="36" ref="H97:H106">G97*30</f>
        <v>90</v>
      </c>
      <c r="I97" s="124">
        <f aca="true" t="shared" si="37" ref="I97:I106">J97+K97+L97</f>
        <v>36</v>
      </c>
      <c r="J97" s="112">
        <v>18</v>
      </c>
      <c r="K97" s="132"/>
      <c r="L97" s="132">
        <v>18</v>
      </c>
      <c r="M97" s="178">
        <f aca="true" t="shared" si="38" ref="M97:M106">H97-I97</f>
        <v>54</v>
      </c>
      <c r="N97" s="438"/>
      <c r="O97" s="439"/>
      <c r="P97" s="434"/>
      <c r="Q97" s="434"/>
      <c r="R97" s="434"/>
      <c r="S97" s="434">
        <v>2</v>
      </c>
      <c r="T97" s="34"/>
      <c r="U97" s="34"/>
      <c r="V97" s="55"/>
      <c r="AR97" s="97" t="s">
        <v>243</v>
      </c>
      <c r="AT97" s="163"/>
      <c r="AU97" s="163"/>
      <c r="AV97" s="163"/>
      <c r="AW97" s="163"/>
      <c r="AX97" s="163"/>
      <c r="AY97" s="163"/>
      <c r="AZ97" s="163"/>
      <c r="BA97" s="163"/>
    </row>
    <row r="98" spans="1:53" s="8" customFormat="1" ht="19.5" customHeight="1">
      <c r="A98" s="62" t="s">
        <v>302</v>
      </c>
      <c r="B98" s="476" t="s">
        <v>99</v>
      </c>
      <c r="C98" s="523"/>
      <c r="D98" s="434">
        <v>6</v>
      </c>
      <c r="E98" s="434"/>
      <c r="F98" s="437"/>
      <c r="G98" s="298">
        <v>3</v>
      </c>
      <c r="H98" s="275">
        <f t="shared" si="36"/>
        <v>90</v>
      </c>
      <c r="I98" s="124">
        <f t="shared" si="37"/>
        <v>36</v>
      </c>
      <c r="J98" s="112">
        <v>18</v>
      </c>
      <c r="K98" s="132"/>
      <c r="L98" s="132">
        <v>18</v>
      </c>
      <c r="M98" s="178">
        <f t="shared" si="38"/>
        <v>54</v>
      </c>
      <c r="N98" s="438"/>
      <c r="O98" s="439"/>
      <c r="P98" s="434"/>
      <c r="Q98" s="434"/>
      <c r="R98" s="434"/>
      <c r="S98" s="434">
        <v>2</v>
      </c>
      <c r="T98" s="34"/>
      <c r="U98" s="34"/>
      <c r="V98" s="55"/>
      <c r="AR98" s="97"/>
      <c r="AT98" s="163"/>
      <c r="AU98" s="163"/>
      <c r="AV98" s="163"/>
      <c r="AW98" s="163"/>
      <c r="AX98" s="163"/>
      <c r="AY98" s="163"/>
      <c r="AZ98" s="163"/>
      <c r="BA98" s="163"/>
    </row>
    <row r="99" spans="1:53" s="8" customFormat="1" ht="19.5" customHeight="1">
      <c r="A99" s="62" t="s">
        <v>303</v>
      </c>
      <c r="B99" s="476" t="s">
        <v>89</v>
      </c>
      <c r="C99" s="523"/>
      <c r="D99" s="434">
        <v>6</v>
      </c>
      <c r="E99" s="434"/>
      <c r="F99" s="437"/>
      <c r="G99" s="298">
        <v>3</v>
      </c>
      <c r="H99" s="275">
        <f t="shared" si="36"/>
        <v>90</v>
      </c>
      <c r="I99" s="124">
        <f t="shared" si="37"/>
        <v>36</v>
      </c>
      <c r="J99" s="112">
        <v>18</v>
      </c>
      <c r="K99" s="132"/>
      <c r="L99" s="132">
        <v>18</v>
      </c>
      <c r="M99" s="178">
        <f t="shared" si="38"/>
        <v>54</v>
      </c>
      <c r="N99" s="438"/>
      <c r="O99" s="439"/>
      <c r="P99" s="434"/>
      <c r="Q99" s="434"/>
      <c r="R99" s="434"/>
      <c r="S99" s="434">
        <v>2</v>
      </c>
      <c r="T99" s="34"/>
      <c r="U99" s="34"/>
      <c r="V99" s="55"/>
      <c r="AR99" s="97"/>
      <c r="AT99" s="163"/>
      <c r="AU99" s="163"/>
      <c r="AV99" s="163"/>
      <c r="AW99" s="163"/>
      <c r="AX99" s="163"/>
      <c r="AY99" s="163"/>
      <c r="AZ99" s="163"/>
      <c r="BA99" s="163"/>
    </row>
    <row r="100" spans="1:53" s="8" customFormat="1" ht="19.5" customHeight="1">
      <c r="A100" s="62" t="s">
        <v>304</v>
      </c>
      <c r="B100" s="559" t="s">
        <v>296</v>
      </c>
      <c r="C100" s="523"/>
      <c r="D100" s="434">
        <v>6</v>
      </c>
      <c r="E100" s="434"/>
      <c r="F100" s="437"/>
      <c r="G100" s="298">
        <v>3</v>
      </c>
      <c r="H100" s="275">
        <f t="shared" si="36"/>
        <v>90</v>
      </c>
      <c r="I100" s="124">
        <f t="shared" si="37"/>
        <v>36</v>
      </c>
      <c r="J100" s="112">
        <v>18</v>
      </c>
      <c r="K100" s="132"/>
      <c r="L100" s="132">
        <v>18</v>
      </c>
      <c r="M100" s="178">
        <f t="shared" si="38"/>
        <v>54</v>
      </c>
      <c r="N100" s="438"/>
      <c r="O100" s="439"/>
      <c r="P100" s="434"/>
      <c r="Q100" s="434"/>
      <c r="R100" s="434"/>
      <c r="S100" s="434">
        <v>2</v>
      </c>
      <c r="T100" s="34"/>
      <c r="U100" s="34"/>
      <c r="V100" s="55"/>
      <c r="AR100" s="97"/>
      <c r="AT100" s="163"/>
      <c r="AU100" s="163"/>
      <c r="AV100" s="163"/>
      <c r="AW100" s="163"/>
      <c r="AX100" s="163"/>
      <c r="AY100" s="163"/>
      <c r="AZ100" s="163"/>
      <c r="BA100" s="163"/>
    </row>
    <row r="101" spans="1:53" s="8" customFormat="1" ht="19.5" customHeight="1">
      <c r="A101" s="62" t="s">
        <v>305</v>
      </c>
      <c r="B101" s="194" t="s">
        <v>36</v>
      </c>
      <c r="C101" s="523"/>
      <c r="D101" s="34">
        <v>7</v>
      </c>
      <c r="E101" s="34"/>
      <c r="F101" s="440"/>
      <c r="G101" s="298">
        <v>3</v>
      </c>
      <c r="H101" s="275">
        <f t="shared" si="36"/>
        <v>90</v>
      </c>
      <c r="I101" s="124">
        <f t="shared" si="37"/>
        <v>30</v>
      </c>
      <c r="J101" s="112">
        <v>15</v>
      </c>
      <c r="K101" s="132"/>
      <c r="L101" s="132">
        <v>15</v>
      </c>
      <c r="M101" s="178">
        <f t="shared" si="38"/>
        <v>60</v>
      </c>
      <c r="N101" s="438"/>
      <c r="O101" s="439"/>
      <c r="P101" s="434"/>
      <c r="Q101" s="434"/>
      <c r="R101" s="434"/>
      <c r="S101" s="434"/>
      <c r="T101" s="34">
        <v>2</v>
      </c>
      <c r="U101" s="34"/>
      <c r="V101" s="55"/>
      <c r="AR101" s="97"/>
      <c r="AT101" s="163"/>
      <c r="AU101" s="163"/>
      <c r="AV101" s="163"/>
      <c r="AW101" s="163"/>
      <c r="AX101" s="163"/>
      <c r="AY101" s="163"/>
      <c r="AZ101" s="163"/>
      <c r="BA101" s="163"/>
    </row>
    <row r="102" spans="1:53" s="398" customFormat="1" ht="19.5" customHeight="1">
      <c r="A102" s="62" t="s">
        <v>306</v>
      </c>
      <c r="B102" s="302" t="s">
        <v>158</v>
      </c>
      <c r="C102" s="264"/>
      <c r="D102" s="34">
        <v>7</v>
      </c>
      <c r="E102" s="34"/>
      <c r="F102" s="440"/>
      <c r="G102" s="298">
        <v>3</v>
      </c>
      <c r="H102" s="275">
        <f t="shared" si="36"/>
        <v>90</v>
      </c>
      <c r="I102" s="124">
        <f t="shared" si="37"/>
        <v>30</v>
      </c>
      <c r="J102" s="112">
        <v>15</v>
      </c>
      <c r="K102" s="132"/>
      <c r="L102" s="132">
        <v>15</v>
      </c>
      <c r="M102" s="178">
        <f t="shared" si="38"/>
        <v>60</v>
      </c>
      <c r="N102" s="438"/>
      <c r="O102" s="439"/>
      <c r="P102" s="434"/>
      <c r="Q102" s="434"/>
      <c r="R102" s="434"/>
      <c r="S102" s="434"/>
      <c r="T102" s="34">
        <v>2</v>
      </c>
      <c r="U102" s="34"/>
      <c r="V102" s="55"/>
      <c r="AR102" s="97" t="s">
        <v>243</v>
      </c>
      <c r="AT102" s="463"/>
      <c r="AU102" s="463"/>
      <c r="AV102" s="463"/>
      <c r="AW102" s="463"/>
      <c r="AX102" s="463"/>
      <c r="AY102" s="463"/>
      <c r="AZ102" s="463"/>
      <c r="BA102" s="463"/>
    </row>
    <row r="103" spans="1:53" s="398" customFormat="1" ht="19.5" customHeight="1">
      <c r="A103" s="62" t="s">
        <v>307</v>
      </c>
      <c r="B103" s="559" t="s">
        <v>296</v>
      </c>
      <c r="C103" s="264"/>
      <c r="D103" s="34">
        <v>7</v>
      </c>
      <c r="E103" s="34"/>
      <c r="F103" s="440"/>
      <c r="G103" s="298">
        <v>3</v>
      </c>
      <c r="H103" s="275">
        <f t="shared" si="36"/>
        <v>90</v>
      </c>
      <c r="I103" s="124">
        <f t="shared" si="37"/>
        <v>30</v>
      </c>
      <c r="J103" s="112">
        <v>15</v>
      </c>
      <c r="K103" s="132"/>
      <c r="L103" s="132">
        <v>15</v>
      </c>
      <c r="M103" s="178">
        <f t="shared" si="38"/>
        <v>60</v>
      </c>
      <c r="N103" s="438"/>
      <c r="O103" s="439"/>
      <c r="P103" s="434"/>
      <c r="Q103" s="434"/>
      <c r="R103" s="434"/>
      <c r="S103" s="434"/>
      <c r="T103" s="34">
        <v>2</v>
      </c>
      <c r="U103" s="65"/>
      <c r="V103" s="263"/>
      <c r="AR103" s="97"/>
      <c r="AT103" s="463"/>
      <c r="AU103" s="463"/>
      <c r="AV103" s="463"/>
      <c r="AW103" s="463"/>
      <c r="AX103" s="463"/>
      <c r="AY103" s="463"/>
      <c r="AZ103" s="463"/>
      <c r="BA103" s="463"/>
    </row>
    <row r="104" spans="1:53" s="398" customFormat="1" ht="19.5" customHeight="1">
      <c r="A104" s="62" t="s">
        <v>308</v>
      </c>
      <c r="B104" s="194" t="s">
        <v>36</v>
      </c>
      <c r="C104" s="264"/>
      <c r="D104" s="34">
        <v>8</v>
      </c>
      <c r="E104" s="163"/>
      <c r="F104" s="441"/>
      <c r="G104" s="298">
        <v>3</v>
      </c>
      <c r="H104" s="275">
        <f t="shared" si="36"/>
        <v>90</v>
      </c>
      <c r="I104" s="124">
        <f t="shared" si="37"/>
        <v>36</v>
      </c>
      <c r="J104" s="112">
        <v>18</v>
      </c>
      <c r="K104" s="132"/>
      <c r="L104" s="132">
        <v>18</v>
      </c>
      <c r="M104" s="178">
        <f t="shared" si="38"/>
        <v>54</v>
      </c>
      <c r="N104" s="470"/>
      <c r="O104" s="87"/>
      <c r="P104" s="87"/>
      <c r="Q104" s="87"/>
      <c r="R104" s="87"/>
      <c r="S104" s="87"/>
      <c r="T104" s="87"/>
      <c r="U104" s="34">
        <v>2</v>
      </c>
      <c r="V104" s="263"/>
      <c r="AR104" s="97"/>
      <c r="AT104" s="463"/>
      <c r="AU104" s="463"/>
      <c r="AV104" s="463"/>
      <c r="AW104" s="463"/>
      <c r="AX104" s="463"/>
      <c r="AY104" s="463"/>
      <c r="AZ104" s="463"/>
      <c r="BA104" s="463"/>
    </row>
    <row r="105" spans="1:53" s="398" customFormat="1" ht="19.5" customHeight="1">
      <c r="A105" s="62" t="s">
        <v>309</v>
      </c>
      <c r="B105" s="280" t="s">
        <v>213</v>
      </c>
      <c r="C105" s="287"/>
      <c r="D105" s="34">
        <v>8</v>
      </c>
      <c r="E105" s="163"/>
      <c r="F105" s="441"/>
      <c r="G105" s="298">
        <v>3</v>
      </c>
      <c r="H105" s="275">
        <f t="shared" si="36"/>
        <v>90</v>
      </c>
      <c r="I105" s="124">
        <f t="shared" si="37"/>
        <v>36</v>
      </c>
      <c r="J105" s="112">
        <v>18</v>
      </c>
      <c r="K105" s="132"/>
      <c r="L105" s="132">
        <v>18</v>
      </c>
      <c r="M105" s="178">
        <f t="shared" si="38"/>
        <v>54</v>
      </c>
      <c r="N105" s="470"/>
      <c r="O105" s="87"/>
      <c r="P105" s="87"/>
      <c r="Q105" s="87"/>
      <c r="R105" s="87"/>
      <c r="S105" s="87"/>
      <c r="T105" s="87"/>
      <c r="U105" s="34">
        <v>2</v>
      </c>
      <c r="V105" s="55"/>
      <c r="AR105" s="97" t="s">
        <v>243</v>
      </c>
      <c r="AT105" s="463"/>
      <c r="AU105" s="463"/>
      <c r="AV105" s="463"/>
      <c r="AW105" s="463"/>
      <c r="AX105" s="463"/>
      <c r="AY105" s="463"/>
      <c r="AZ105" s="463"/>
      <c r="BA105" s="463"/>
    </row>
    <row r="106" spans="1:53" s="398" customFormat="1" ht="19.5" customHeight="1" thickBot="1">
      <c r="A106" s="62" t="s">
        <v>313</v>
      </c>
      <c r="B106" s="561" t="s">
        <v>296</v>
      </c>
      <c r="C106" s="287"/>
      <c r="D106" s="34">
        <v>8</v>
      </c>
      <c r="E106" s="163"/>
      <c r="F106" s="441"/>
      <c r="G106" s="298">
        <v>3</v>
      </c>
      <c r="H106" s="275">
        <f t="shared" si="36"/>
        <v>90</v>
      </c>
      <c r="I106" s="124">
        <f t="shared" si="37"/>
        <v>36</v>
      </c>
      <c r="J106" s="112">
        <v>18</v>
      </c>
      <c r="K106" s="132"/>
      <c r="L106" s="132">
        <v>18</v>
      </c>
      <c r="M106" s="178">
        <f t="shared" si="38"/>
        <v>54</v>
      </c>
      <c r="N106" s="474"/>
      <c r="O106" s="475"/>
      <c r="P106" s="475"/>
      <c r="Q106" s="475"/>
      <c r="R106" s="475"/>
      <c r="S106" s="475"/>
      <c r="T106" s="475"/>
      <c r="U106" s="93">
        <v>2</v>
      </c>
      <c r="V106" s="342"/>
      <c r="AR106" s="97"/>
      <c r="AT106" s="463"/>
      <c r="AU106" s="463"/>
      <c r="AV106" s="463"/>
      <c r="AW106" s="463"/>
      <c r="AX106" s="463"/>
      <c r="AY106" s="463"/>
      <c r="AZ106" s="463"/>
      <c r="BA106" s="463"/>
    </row>
    <row r="107" spans="1:53" s="398" customFormat="1" ht="19.5" customHeight="1" thickBot="1">
      <c r="A107" s="735" t="s">
        <v>260</v>
      </c>
      <c r="B107" s="736"/>
      <c r="C107" s="736"/>
      <c r="D107" s="736"/>
      <c r="E107" s="736"/>
      <c r="F107" s="736"/>
      <c r="G107" s="736"/>
      <c r="H107" s="736"/>
      <c r="I107" s="736"/>
      <c r="J107" s="736"/>
      <c r="K107" s="736"/>
      <c r="L107" s="736"/>
      <c r="M107" s="736"/>
      <c r="N107" s="736"/>
      <c r="O107" s="736"/>
      <c r="P107" s="736"/>
      <c r="Q107" s="736"/>
      <c r="R107" s="736"/>
      <c r="S107" s="736"/>
      <c r="T107" s="736"/>
      <c r="U107" s="736"/>
      <c r="V107" s="737"/>
      <c r="AR107" s="97"/>
      <c r="AT107" s="463"/>
      <c r="AU107" s="463"/>
      <c r="AV107" s="463"/>
      <c r="AW107" s="463"/>
      <c r="AX107" s="463"/>
      <c r="AY107" s="463"/>
      <c r="AZ107" s="463"/>
      <c r="BA107" s="463"/>
    </row>
    <row r="108" spans="1:53" s="13" customFormat="1" ht="21" customHeight="1">
      <c r="A108" s="800" t="s">
        <v>211</v>
      </c>
      <c r="B108" s="801"/>
      <c r="C108" s="269"/>
      <c r="D108" s="35">
        <v>3</v>
      </c>
      <c r="E108" s="35"/>
      <c r="F108" s="202"/>
      <c r="G108" s="296">
        <v>6</v>
      </c>
      <c r="H108" s="205">
        <f aca="true" t="shared" si="39" ref="H108:H113">G108*30</f>
        <v>180</v>
      </c>
      <c r="I108" s="53">
        <f>J108+K108+L108</f>
        <v>60</v>
      </c>
      <c r="J108" s="33">
        <v>30</v>
      </c>
      <c r="K108" s="35"/>
      <c r="L108" s="35">
        <v>30</v>
      </c>
      <c r="M108" s="55">
        <f aca="true" t="shared" si="40" ref="M108:M113">H108-I108</f>
        <v>120</v>
      </c>
      <c r="N108" s="47"/>
      <c r="O108" s="45"/>
      <c r="P108" s="45">
        <v>4</v>
      </c>
      <c r="Q108" s="45"/>
      <c r="R108" s="45"/>
      <c r="S108" s="34"/>
      <c r="T108" s="34"/>
      <c r="U108" s="34"/>
      <c r="V108" s="55"/>
      <c r="AR108" s="405"/>
      <c r="AT108" s="183" t="b">
        <f aca="true" t="shared" si="41" ref="AT108:BA113">ISBLANK(N108)</f>
        <v>1</v>
      </c>
      <c r="AU108" s="183" t="b">
        <f t="shared" si="41"/>
        <v>1</v>
      </c>
      <c r="AV108" s="183" t="b">
        <f t="shared" si="41"/>
        <v>0</v>
      </c>
      <c r="AW108" s="183" t="b">
        <f t="shared" si="41"/>
        <v>1</v>
      </c>
      <c r="AX108" s="183" t="b">
        <f t="shared" si="41"/>
        <v>1</v>
      </c>
      <c r="AY108" s="183" t="b">
        <f t="shared" si="41"/>
        <v>1</v>
      </c>
      <c r="AZ108" s="183" t="b">
        <f t="shared" si="41"/>
        <v>1</v>
      </c>
      <c r="BA108" s="183" t="b">
        <f t="shared" si="41"/>
        <v>1</v>
      </c>
    </row>
    <row r="109" spans="1:53" s="13" customFormat="1" ht="19.5" customHeight="1">
      <c r="A109" s="752" t="s">
        <v>215</v>
      </c>
      <c r="B109" s="753"/>
      <c r="C109" s="154"/>
      <c r="D109" s="223" t="s">
        <v>42</v>
      </c>
      <c r="E109" s="320"/>
      <c r="F109" s="321"/>
      <c r="G109" s="345">
        <v>6.5</v>
      </c>
      <c r="H109" s="262">
        <f>G109*30</f>
        <v>195</v>
      </c>
      <c r="I109" s="124">
        <f>J109+K109+L109</f>
        <v>72</v>
      </c>
      <c r="J109" s="112">
        <v>36</v>
      </c>
      <c r="K109" s="132"/>
      <c r="L109" s="132">
        <v>36</v>
      </c>
      <c r="M109" s="178">
        <f>H109-I109</f>
        <v>123</v>
      </c>
      <c r="N109" s="322"/>
      <c r="O109" s="153"/>
      <c r="P109" s="132"/>
      <c r="Q109" s="132">
        <v>4</v>
      </c>
      <c r="R109" s="132"/>
      <c r="S109" s="132"/>
      <c r="T109" s="153"/>
      <c r="U109" s="153"/>
      <c r="V109" s="336"/>
      <c r="X109" s="13" t="s">
        <v>177</v>
      </c>
      <c r="AR109" s="405"/>
      <c r="AT109" s="183" t="b">
        <f t="shared" si="41"/>
        <v>1</v>
      </c>
      <c r="AU109" s="183" t="b">
        <f t="shared" si="41"/>
        <v>1</v>
      </c>
      <c r="AV109" s="183" t="b">
        <f t="shared" si="41"/>
        <v>1</v>
      </c>
      <c r="AW109" s="183" t="b">
        <f t="shared" si="41"/>
        <v>0</v>
      </c>
      <c r="AX109" s="183" t="b">
        <f t="shared" si="41"/>
        <v>1</v>
      </c>
      <c r="AY109" s="183" t="b">
        <f t="shared" si="41"/>
        <v>1</v>
      </c>
      <c r="AZ109" s="183" t="b">
        <f t="shared" si="41"/>
        <v>1</v>
      </c>
      <c r="BA109" s="183" t="b">
        <f t="shared" si="41"/>
        <v>1</v>
      </c>
    </row>
    <row r="110" spans="1:53" s="13" customFormat="1" ht="19.5" customHeight="1">
      <c r="A110" s="752" t="s">
        <v>208</v>
      </c>
      <c r="B110" s="753"/>
      <c r="C110" s="155"/>
      <c r="D110" s="31" t="s">
        <v>43</v>
      </c>
      <c r="E110" s="152"/>
      <c r="F110" s="309"/>
      <c r="G110" s="346">
        <v>6</v>
      </c>
      <c r="H110" s="84">
        <f t="shared" si="39"/>
        <v>180</v>
      </c>
      <c r="I110" s="53">
        <f>J110+K110+L110</f>
        <v>60</v>
      </c>
      <c r="J110" s="33">
        <v>30</v>
      </c>
      <c r="K110" s="35"/>
      <c r="L110" s="35">
        <v>30</v>
      </c>
      <c r="M110" s="55">
        <f t="shared" si="40"/>
        <v>120</v>
      </c>
      <c r="N110" s="246"/>
      <c r="O110" s="151"/>
      <c r="P110" s="35"/>
      <c r="Q110" s="35"/>
      <c r="R110" s="35">
        <v>4</v>
      </c>
      <c r="S110" s="35"/>
      <c r="T110" s="151"/>
      <c r="U110" s="151"/>
      <c r="V110" s="334"/>
      <c r="Y110" s="13" t="s">
        <v>177</v>
      </c>
      <c r="AR110" s="405"/>
      <c r="AT110" s="183" t="b">
        <f t="shared" si="41"/>
        <v>1</v>
      </c>
      <c r="AU110" s="183" t="b">
        <f t="shared" si="41"/>
        <v>1</v>
      </c>
      <c r="AV110" s="183" t="b">
        <f t="shared" si="41"/>
        <v>1</v>
      </c>
      <c r="AW110" s="183" t="b">
        <f t="shared" si="41"/>
        <v>1</v>
      </c>
      <c r="AX110" s="183" t="b">
        <f t="shared" si="41"/>
        <v>0</v>
      </c>
      <c r="AY110" s="183" t="b">
        <f t="shared" si="41"/>
        <v>1</v>
      </c>
      <c r="AZ110" s="183" t="b">
        <f t="shared" si="41"/>
        <v>1</v>
      </c>
      <c r="BA110" s="183" t="b">
        <f t="shared" si="41"/>
        <v>1</v>
      </c>
    </row>
    <row r="111" spans="1:53" s="13" customFormat="1" ht="19.5" customHeight="1">
      <c r="A111" s="746" t="s">
        <v>214</v>
      </c>
      <c r="B111" s="747"/>
      <c r="C111" s="187"/>
      <c r="D111" s="31" t="s">
        <v>44</v>
      </c>
      <c r="E111" s="31"/>
      <c r="F111" s="310"/>
      <c r="G111" s="346">
        <v>6.5</v>
      </c>
      <c r="H111" s="84">
        <f>G111*30</f>
        <v>195</v>
      </c>
      <c r="I111" s="53">
        <f>J111+K111+L111</f>
        <v>72</v>
      </c>
      <c r="J111" s="33">
        <v>36</v>
      </c>
      <c r="K111" s="35"/>
      <c r="L111" s="35">
        <v>36</v>
      </c>
      <c r="M111" s="55">
        <f>H111-I111</f>
        <v>123</v>
      </c>
      <c r="N111" s="47"/>
      <c r="O111" s="45"/>
      <c r="P111" s="45"/>
      <c r="Q111" s="45"/>
      <c r="R111" s="87"/>
      <c r="S111" s="34">
        <v>4</v>
      </c>
      <c r="T111" s="45"/>
      <c r="U111" s="45"/>
      <c r="V111" s="143"/>
      <c r="AB111" s="121"/>
      <c r="AC111" s="240">
        <v>1</v>
      </c>
      <c r="AD111" s="240" t="s">
        <v>166</v>
      </c>
      <c r="AE111" s="240" t="s">
        <v>167</v>
      </c>
      <c r="AF111" s="240">
        <v>3</v>
      </c>
      <c r="AG111" s="240" t="s">
        <v>168</v>
      </c>
      <c r="AH111" s="240" t="s">
        <v>169</v>
      </c>
      <c r="AI111" s="240">
        <v>5</v>
      </c>
      <c r="AJ111" s="240" t="s">
        <v>170</v>
      </c>
      <c r="AK111" s="240" t="s">
        <v>171</v>
      </c>
      <c r="AL111" s="240">
        <v>7</v>
      </c>
      <c r="AM111" s="240" t="s">
        <v>172</v>
      </c>
      <c r="AN111" s="240" t="s">
        <v>173</v>
      </c>
      <c r="AR111" s="405"/>
      <c r="AT111" s="183" t="b">
        <f t="shared" si="41"/>
        <v>1</v>
      </c>
      <c r="AU111" s="183" t="b">
        <f t="shared" si="41"/>
        <v>1</v>
      </c>
      <c r="AV111" s="183" t="b">
        <f t="shared" si="41"/>
        <v>1</v>
      </c>
      <c r="AW111" s="183" t="b">
        <f t="shared" si="41"/>
        <v>1</v>
      </c>
      <c r="AX111" s="183" t="b">
        <f t="shared" si="41"/>
        <v>1</v>
      </c>
      <c r="AY111" s="183" t="b">
        <f t="shared" si="41"/>
        <v>0</v>
      </c>
      <c r="AZ111" s="183" t="b">
        <f t="shared" si="41"/>
        <v>1</v>
      </c>
      <c r="BA111" s="183" t="b">
        <f t="shared" si="41"/>
        <v>1</v>
      </c>
    </row>
    <row r="112" spans="1:53" s="260" customFormat="1" ht="19.5" customHeight="1">
      <c r="A112" s="802" t="s">
        <v>212</v>
      </c>
      <c r="B112" s="803"/>
      <c r="C112" s="190"/>
      <c r="D112" s="14" t="s">
        <v>45</v>
      </c>
      <c r="E112" s="14"/>
      <c r="F112" s="318"/>
      <c r="G112" s="347">
        <v>6</v>
      </c>
      <c r="H112" s="319">
        <f>G112*30</f>
        <v>180</v>
      </c>
      <c r="I112" s="61">
        <f>SUM(J112:L112)</f>
        <v>60</v>
      </c>
      <c r="J112" s="16">
        <v>30</v>
      </c>
      <c r="K112" s="17"/>
      <c r="L112" s="17">
        <v>30</v>
      </c>
      <c r="M112" s="105">
        <f>H112-I112</f>
        <v>120</v>
      </c>
      <c r="N112" s="312"/>
      <c r="O112" s="15"/>
      <c r="P112" s="15"/>
      <c r="Q112" s="15"/>
      <c r="R112" s="15"/>
      <c r="S112" s="15"/>
      <c r="T112" s="15">
        <v>4</v>
      </c>
      <c r="U112" s="15"/>
      <c r="V112" s="211"/>
      <c r="Z112" s="260" t="s">
        <v>177</v>
      </c>
      <c r="AB112" s="260" t="s">
        <v>187</v>
      </c>
      <c r="AR112" s="97"/>
      <c r="AT112" s="183" t="b">
        <f t="shared" si="41"/>
        <v>1</v>
      </c>
      <c r="AU112" s="183" t="b">
        <f t="shared" si="41"/>
        <v>1</v>
      </c>
      <c r="AV112" s="183" t="b">
        <f t="shared" si="41"/>
        <v>1</v>
      </c>
      <c r="AW112" s="183" t="b">
        <f t="shared" si="41"/>
        <v>1</v>
      </c>
      <c r="AX112" s="183" t="b">
        <f t="shared" si="41"/>
        <v>1</v>
      </c>
      <c r="AY112" s="183" t="b">
        <f t="shared" si="41"/>
        <v>1</v>
      </c>
      <c r="AZ112" s="183" t="b">
        <f t="shared" si="41"/>
        <v>0</v>
      </c>
      <c r="BA112" s="183" t="b">
        <f t="shared" si="41"/>
        <v>1</v>
      </c>
    </row>
    <row r="113" spans="1:53" s="8" customFormat="1" ht="19.5" customHeight="1" thickBot="1">
      <c r="A113" s="840" t="s">
        <v>216</v>
      </c>
      <c r="B113" s="841"/>
      <c r="C113" s="242"/>
      <c r="D113" s="241">
        <v>8</v>
      </c>
      <c r="E113" s="243"/>
      <c r="F113" s="311"/>
      <c r="G113" s="348">
        <v>7</v>
      </c>
      <c r="H113" s="254">
        <f t="shared" si="39"/>
        <v>210</v>
      </c>
      <c r="I113" s="128">
        <f>J113+K113+L113</f>
        <v>78</v>
      </c>
      <c r="J113" s="65">
        <v>39</v>
      </c>
      <c r="K113" s="65"/>
      <c r="L113" s="65">
        <v>39</v>
      </c>
      <c r="M113" s="255">
        <f t="shared" si="40"/>
        <v>132</v>
      </c>
      <c r="N113" s="324"/>
      <c r="O113" s="241"/>
      <c r="P113" s="241"/>
      <c r="Q113" s="241"/>
      <c r="R113" s="241"/>
      <c r="S113" s="241"/>
      <c r="T113" s="241"/>
      <c r="U113" s="241">
        <v>6</v>
      </c>
      <c r="V113" s="335"/>
      <c r="Z113" s="8" t="s">
        <v>177</v>
      </c>
      <c r="AR113" s="97"/>
      <c r="AT113" s="183" t="b">
        <f t="shared" si="41"/>
        <v>1</v>
      </c>
      <c r="AU113" s="183" t="b">
        <f t="shared" si="41"/>
        <v>1</v>
      </c>
      <c r="AV113" s="183" t="b">
        <f t="shared" si="41"/>
        <v>1</v>
      </c>
      <c r="AW113" s="183" t="b">
        <f t="shared" si="41"/>
        <v>1</v>
      </c>
      <c r="AX113" s="183" t="b">
        <f t="shared" si="41"/>
        <v>1</v>
      </c>
      <c r="AY113" s="183" t="b">
        <f t="shared" si="41"/>
        <v>1</v>
      </c>
      <c r="AZ113" s="183" t="b">
        <f t="shared" si="41"/>
        <v>1</v>
      </c>
      <c r="BA113" s="183" t="b">
        <f t="shared" si="41"/>
        <v>0</v>
      </c>
    </row>
    <row r="114" spans="1:54" s="21" customFormat="1" ht="19.5" customHeight="1" thickBot="1">
      <c r="A114" s="844" t="s">
        <v>193</v>
      </c>
      <c r="B114" s="845"/>
      <c r="C114" s="51"/>
      <c r="D114" s="43"/>
      <c r="E114" s="43"/>
      <c r="F114" s="256"/>
      <c r="G114" s="313">
        <f>SUM(G108:G113)</f>
        <v>38</v>
      </c>
      <c r="H114" s="283">
        <f aca="true" t="shared" si="42" ref="H114:V114">SUM(H108:H113)</f>
        <v>1140</v>
      </c>
      <c r="I114" s="258">
        <f t="shared" si="42"/>
        <v>402</v>
      </c>
      <c r="J114" s="258">
        <f t="shared" si="42"/>
        <v>201</v>
      </c>
      <c r="K114" s="258">
        <f t="shared" si="42"/>
        <v>0</v>
      </c>
      <c r="L114" s="258">
        <f t="shared" si="42"/>
        <v>201</v>
      </c>
      <c r="M114" s="257">
        <f t="shared" si="42"/>
        <v>738</v>
      </c>
      <c r="N114" s="283">
        <f>SUM(N108:N113)</f>
        <v>0</v>
      </c>
      <c r="O114" s="258">
        <f t="shared" si="42"/>
        <v>0</v>
      </c>
      <c r="P114" s="258">
        <f t="shared" si="42"/>
        <v>4</v>
      </c>
      <c r="Q114" s="258">
        <f t="shared" si="42"/>
        <v>4</v>
      </c>
      <c r="R114" s="258">
        <f t="shared" si="42"/>
        <v>4</v>
      </c>
      <c r="S114" s="258">
        <f t="shared" si="42"/>
        <v>4</v>
      </c>
      <c r="T114" s="258">
        <f t="shared" si="42"/>
        <v>4</v>
      </c>
      <c r="U114" s="258">
        <f t="shared" si="42"/>
        <v>6</v>
      </c>
      <c r="V114" s="325">
        <f t="shared" si="42"/>
        <v>0</v>
      </c>
      <c r="W114" s="8">
        <f>G114*30</f>
        <v>1140</v>
      </c>
      <c r="AR114" s="97" t="s">
        <v>225</v>
      </c>
      <c r="AT114" s="467">
        <f>SUMIF(AT108:AT113,FALSE,$G108:$G113)</f>
        <v>0</v>
      </c>
      <c r="AU114" s="467">
        <f aca="true" t="shared" si="43" ref="AU114:BA114">SUMIF(AU108:AU113,FALSE,$G108:$G113)</f>
        <v>0</v>
      </c>
      <c r="AV114" s="467">
        <f t="shared" si="43"/>
        <v>6</v>
      </c>
      <c r="AW114" s="467">
        <f t="shared" si="43"/>
        <v>6.5</v>
      </c>
      <c r="AX114" s="467">
        <f t="shared" si="43"/>
        <v>6</v>
      </c>
      <c r="AY114" s="467">
        <f t="shared" si="43"/>
        <v>6.5</v>
      </c>
      <c r="AZ114" s="467">
        <f t="shared" si="43"/>
        <v>6</v>
      </c>
      <c r="BA114" s="467">
        <f t="shared" si="43"/>
        <v>7</v>
      </c>
      <c r="BB114" s="471"/>
    </row>
    <row r="115" spans="1:53" s="328" customFormat="1" ht="19.5" customHeight="1">
      <c r="A115" s="145" t="s">
        <v>140</v>
      </c>
      <c r="B115" s="487" t="s">
        <v>271</v>
      </c>
      <c r="C115" s="145"/>
      <c r="D115" s="156" t="s">
        <v>41</v>
      </c>
      <c r="E115" s="156"/>
      <c r="F115" s="488"/>
      <c r="G115" s="296">
        <v>6</v>
      </c>
      <c r="H115" s="205">
        <f>G115*30</f>
        <v>180</v>
      </c>
      <c r="I115" s="53">
        <f aca="true" t="shared" si="44" ref="I115:I130">J115+K115+L115</f>
        <v>60</v>
      </c>
      <c r="J115" s="33">
        <v>30</v>
      </c>
      <c r="K115" s="35"/>
      <c r="L115" s="35">
        <v>30</v>
      </c>
      <c r="M115" s="55">
        <f aca="true" t="shared" si="45" ref="M115:M138">H115-I115</f>
        <v>120</v>
      </c>
      <c r="N115" s="104"/>
      <c r="O115" s="104"/>
      <c r="P115" s="222">
        <v>4</v>
      </c>
      <c r="Q115" s="222"/>
      <c r="R115" s="222"/>
      <c r="S115" s="222"/>
      <c r="T115" s="222"/>
      <c r="U115" s="222"/>
      <c r="V115" s="454"/>
      <c r="W115" s="260"/>
      <c r="AR115" s="97" t="s">
        <v>241</v>
      </c>
      <c r="AT115" s="464"/>
      <c r="AU115" s="464"/>
      <c r="AV115" s="464"/>
      <c r="AW115" s="464"/>
      <c r="AX115" s="464"/>
      <c r="AY115" s="464"/>
      <c r="AZ115" s="464"/>
      <c r="BA115" s="464"/>
    </row>
    <row r="116" spans="1:53" s="328" customFormat="1" ht="19.5" customHeight="1">
      <c r="A116" s="62"/>
      <c r="B116" s="268" t="s">
        <v>223</v>
      </c>
      <c r="C116" s="62"/>
      <c r="D116" s="31" t="s">
        <v>41</v>
      </c>
      <c r="E116" s="31"/>
      <c r="F116" s="136"/>
      <c r="G116" s="296">
        <v>6</v>
      </c>
      <c r="H116" s="205">
        <f>G116*30</f>
        <v>180</v>
      </c>
      <c r="I116" s="53">
        <f t="shared" si="44"/>
        <v>60</v>
      </c>
      <c r="J116" s="33">
        <v>30</v>
      </c>
      <c r="K116" s="35"/>
      <c r="L116" s="35">
        <v>30</v>
      </c>
      <c r="M116" s="55">
        <f t="shared" si="45"/>
        <v>120</v>
      </c>
      <c r="N116" s="45"/>
      <c r="O116" s="45"/>
      <c r="P116" s="36">
        <v>4</v>
      </c>
      <c r="Q116" s="36"/>
      <c r="R116" s="36"/>
      <c r="S116" s="36"/>
      <c r="T116" s="36"/>
      <c r="U116" s="36"/>
      <c r="V116" s="484"/>
      <c r="W116" s="260"/>
      <c r="AR116" s="97"/>
      <c r="AT116" s="464"/>
      <c r="AU116" s="464"/>
      <c r="AV116" s="464"/>
      <c r="AW116" s="464"/>
      <c r="AX116" s="464"/>
      <c r="AY116" s="464"/>
      <c r="AZ116" s="464"/>
      <c r="BA116" s="464"/>
    </row>
    <row r="117" spans="1:53" s="328" customFormat="1" ht="19.5" customHeight="1">
      <c r="A117" s="62"/>
      <c r="B117" s="526" t="s">
        <v>139</v>
      </c>
      <c r="C117" s="62"/>
      <c r="D117" s="31" t="s">
        <v>41</v>
      </c>
      <c r="E117" s="31"/>
      <c r="F117" s="136"/>
      <c r="G117" s="296">
        <v>6</v>
      </c>
      <c r="H117" s="205">
        <f>G117*30</f>
        <v>180</v>
      </c>
      <c r="I117" s="53">
        <f t="shared" si="44"/>
        <v>60</v>
      </c>
      <c r="J117" s="33">
        <v>30</v>
      </c>
      <c r="K117" s="35"/>
      <c r="L117" s="35">
        <v>30</v>
      </c>
      <c r="M117" s="55">
        <f t="shared" si="45"/>
        <v>120</v>
      </c>
      <c r="N117" s="45"/>
      <c r="O117" s="45"/>
      <c r="P117" s="36">
        <v>4</v>
      </c>
      <c r="Q117" s="36"/>
      <c r="R117" s="36"/>
      <c r="S117" s="36"/>
      <c r="T117" s="36"/>
      <c r="U117" s="36"/>
      <c r="V117" s="484"/>
      <c r="W117" s="260"/>
      <c r="AR117" s="97"/>
      <c r="AT117" s="464"/>
      <c r="AU117" s="464"/>
      <c r="AV117" s="464"/>
      <c r="AW117" s="464"/>
      <c r="AX117" s="464"/>
      <c r="AY117" s="464"/>
      <c r="AZ117" s="464"/>
      <c r="BA117" s="464"/>
    </row>
    <row r="118" spans="1:53" s="328" customFormat="1" ht="19.5" customHeight="1">
      <c r="A118" s="62"/>
      <c r="B118" s="562" t="s">
        <v>296</v>
      </c>
      <c r="C118" s="62"/>
      <c r="D118" s="31" t="s">
        <v>41</v>
      </c>
      <c r="E118" s="31"/>
      <c r="F118" s="136"/>
      <c r="G118" s="296">
        <v>6</v>
      </c>
      <c r="H118" s="205">
        <f>G118*30</f>
        <v>180</v>
      </c>
      <c r="I118" s="53">
        <f t="shared" si="44"/>
        <v>60</v>
      </c>
      <c r="J118" s="33">
        <v>30</v>
      </c>
      <c r="K118" s="35"/>
      <c r="L118" s="35">
        <v>30</v>
      </c>
      <c r="M118" s="55">
        <f t="shared" si="45"/>
        <v>120</v>
      </c>
      <c r="N118" s="45"/>
      <c r="O118" s="45"/>
      <c r="P118" s="36">
        <v>4</v>
      </c>
      <c r="Q118" s="36"/>
      <c r="R118" s="36"/>
      <c r="S118" s="36"/>
      <c r="T118" s="36"/>
      <c r="U118" s="36"/>
      <c r="V118" s="484"/>
      <c r="W118" s="260"/>
      <c r="AR118" s="97"/>
      <c r="AT118" s="464"/>
      <c r="AU118" s="464"/>
      <c r="AV118" s="464"/>
      <c r="AW118" s="464"/>
      <c r="AX118" s="464"/>
      <c r="AY118" s="464"/>
      <c r="AZ118" s="464"/>
      <c r="BA118" s="464"/>
    </row>
    <row r="119" spans="1:53" s="13" customFormat="1" ht="19.5" customHeight="1">
      <c r="A119" s="62" t="s">
        <v>202</v>
      </c>
      <c r="B119" s="268" t="s">
        <v>63</v>
      </c>
      <c r="C119" s="269"/>
      <c r="D119" s="31" t="s">
        <v>42</v>
      </c>
      <c r="E119" s="152"/>
      <c r="F119" s="489"/>
      <c r="G119" s="345">
        <v>6.5</v>
      </c>
      <c r="H119" s="262">
        <f>G119*30</f>
        <v>195</v>
      </c>
      <c r="I119" s="124">
        <f t="shared" si="44"/>
        <v>72</v>
      </c>
      <c r="J119" s="112">
        <v>36</v>
      </c>
      <c r="K119" s="132"/>
      <c r="L119" s="132">
        <v>36</v>
      </c>
      <c r="M119" s="178">
        <f t="shared" si="45"/>
        <v>123</v>
      </c>
      <c r="N119" s="151"/>
      <c r="O119" s="151"/>
      <c r="P119" s="35"/>
      <c r="Q119" s="35">
        <v>4</v>
      </c>
      <c r="R119" s="35"/>
      <c r="S119" s="35"/>
      <c r="T119" s="151"/>
      <c r="U119" s="151"/>
      <c r="V119" s="55"/>
      <c r="AB119" s="121" t="s">
        <v>186</v>
      </c>
      <c r="AC119" s="121">
        <f aca="true" t="shared" si="46" ref="AC119:AN119">COUNTIF($E55:$E56,AC$9)</f>
        <v>0</v>
      </c>
      <c r="AD119" s="121">
        <f t="shared" si="46"/>
        <v>0</v>
      </c>
      <c r="AE119" s="121">
        <f t="shared" si="46"/>
        <v>0</v>
      </c>
      <c r="AF119" s="121">
        <f t="shared" si="46"/>
        <v>0</v>
      </c>
      <c r="AG119" s="121">
        <f t="shared" si="46"/>
        <v>0</v>
      </c>
      <c r="AH119" s="121">
        <f t="shared" si="46"/>
        <v>0</v>
      </c>
      <c r="AI119" s="121">
        <f t="shared" si="46"/>
        <v>0</v>
      </c>
      <c r="AJ119" s="121">
        <f t="shared" si="46"/>
        <v>0</v>
      </c>
      <c r="AK119" s="121">
        <f t="shared" si="46"/>
        <v>0</v>
      </c>
      <c r="AL119" s="121">
        <f t="shared" si="46"/>
        <v>0</v>
      </c>
      <c r="AM119" s="121">
        <f t="shared" si="46"/>
        <v>0</v>
      </c>
      <c r="AN119" s="121">
        <f t="shared" si="46"/>
        <v>0</v>
      </c>
      <c r="AR119" s="97" t="s">
        <v>241</v>
      </c>
      <c r="AT119" s="121"/>
      <c r="AU119" s="121"/>
      <c r="AV119" s="121"/>
      <c r="AW119" s="121"/>
      <c r="AX119" s="121"/>
      <c r="AY119" s="121"/>
      <c r="AZ119" s="121"/>
      <c r="BA119" s="121"/>
    </row>
    <row r="120" spans="1:53" s="13" customFormat="1" ht="19.5" customHeight="1">
      <c r="A120" s="62"/>
      <c r="B120" s="268" t="s">
        <v>319</v>
      </c>
      <c r="C120" s="269"/>
      <c r="D120" s="31" t="s">
        <v>42</v>
      </c>
      <c r="E120" s="152"/>
      <c r="F120" s="489"/>
      <c r="G120" s="345">
        <v>6.5</v>
      </c>
      <c r="H120" s="262">
        <f aca="true" t="shared" si="47" ref="H120:H126">G120*30</f>
        <v>195</v>
      </c>
      <c r="I120" s="124">
        <f t="shared" si="44"/>
        <v>72</v>
      </c>
      <c r="J120" s="112">
        <v>36</v>
      </c>
      <c r="K120" s="132"/>
      <c r="L120" s="132">
        <v>36</v>
      </c>
      <c r="M120" s="178">
        <f t="shared" si="45"/>
        <v>123</v>
      </c>
      <c r="N120" s="151"/>
      <c r="O120" s="151"/>
      <c r="P120" s="35"/>
      <c r="Q120" s="35">
        <v>4</v>
      </c>
      <c r="R120" s="35"/>
      <c r="S120" s="35"/>
      <c r="T120" s="151"/>
      <c r="U120" s="151"/>
      <c r="V120" s="55"/>
      <c r="AR120" s="97"/>
      <c r="AT120" s="121"/>
      <c r="AU120" s="121"/>
      <c r="AV120" s="121"/>
      <c r="AW120" s="121"/>
      <c r="AX120" s="121"/>
      <c r="AY120" s="121"/>
      <c r="AZ120" s="121"/>
      <c r="BA120" s="121"/>
    </row>
    <row r="121" spans="1:53" s="13" customFormat="1" ht="19.5" customHeight="1">
      <c r="A121" s="62"/>
      <c r="B121" s="526" t="s">
        <v>136</v>
      </c>
      <c r="C121" s="269"/>
      <c r="D121" s="31" t="s">
        <v>42</v>
      </c>
      <c r="E121" s="152"/>
      <c r="F121" s="489"/>
      <c r="G121" s="345">
        <v>6.5</v>
      </c>
      <c r="H121" s="262">
        <f t="shared" si="47"/>
        <v>195</v>
      </c>
      <c r="I121" s="124">
        <f t="shared" si="44"/>
        <v>72</v>
      </c>
      <c r="J121" s="112">
        <v>36</v>
      </c>
      <c r="K121" s="132"/>
      <c r="L121" s="132">
        <v>36</v>
      </c>
      <c r="M121" s="178">
        <f t="shared" si="45"/>
        <v>123</v>
      </c>
      <c r="N121" s="151"/>
      <c r="O121" s="151"/>
      <c r="P121" s="35"/>
      <c r="Q121" s="35">
        <v>4</v>
      </c>
      <c r="R121" s="35"/>
      <c r="S121" s="35"/>
      <c r="T121" s="151"/>
      <c r="U121" s="151"/>
      <c r="V121" s="55"/>
      <c r="AR121" s="97"/>
      <c r="AT121" s="121"/>
      <c r="AU121" s="121"/>
      <c r="AV121" s="121"/>
      <c r="AW121" s="121"/>
      <c r="AX121" s="121"/>
      <c r="AY121" s="121"/>
      <c r="AZ121" s="121"/>
      <c r="BA121" s="121"/>
    </row>
    <row r="122" spans="1:53" s="13" customFormat="1" ht="19.5" customHeight="1">
      <c r="A122" s="62"/>
      <c r="B122" s="562" t="s">
        <v>296</v>
      </c>
      <c r="C122" s="269"/>
      <c r="D122" s="31" t="s">
        <v>42</v>
      </c>
      <c r="E122" s="152"/>
      <c r="F122" s="489"/>
      <c r="G122" s="345">
        <v>6.5</v>
      </c>
      <c r="H122" s="262">
        <f t="shared" si="47"/>
        <v>195</v>
      </c>
      <c r="I122" s="124">
        <f t="shared" si="44"/>
        <v>72</v>
      </c>
      <c r="J122" s="112">
        <v>36</v>
      </c>
      <c r="K122" s="132"/>
      <c r="L122" s="132">
        <v>36</v>
      </c>
      <c r="M122" s="178">
        <f t="shared" si="45"/>
        <v>123</v>
      </c>
      <c r="N122" s="151"/>
      <c r="O122" s="151"/>
      <c r="P122" s="35"/>
      <c r="Q122" s="35">
        <v>4</v>
      </c>
      <c r="R122" s="35"/>
      <c r="S122" s="35"/>
      <c r="T122" s="151"/>
      <c r="U122" s="151"/>
      <c r="V122" s="55"/>
      <c r="AR122" s="97"/>
      <c r="AT122" s="121"/>
      <c r="AU122" s="121"/>
      <c r="AV122" s="121"/>
      <c r="AW122" s="121"/>
      <c r="AX122" s="121"/>
      <c r="AY122" s="121"/>
      <c r="AZ122" s="121"/>
      <c r="BA122" s="121"/>
    </row>
    <row r="123" spans="1:53" s="13" customFormat="1" ht="21.75" customHeight="1">
      <c r="A123" s="62" t="s">
        <v>203</v>
      </c>
      <c r="B123" s="268" t="s">
        <v>54</v>
      </c>
      <c r="C123" s="269"/>
      <c r="D123" s="31" t="s">
        <v>43</v>
      </c>
      <c r="E123" s="152"/>
      <c r="F123" s="489"/>
      <c r="G123" s="346">
        <v>6</v>
      </c>
      <c r="H123" s="84">
        <f t="shared" si="47"/>
        <v>180</v>
      </c>
      <c r="I123" s="53">
        <f t="shared" si="44"/>
        <v>60</v>
      </c>
      <c r="J123" s="33">
        <v>30</v>
      </c>
      <c r="K123" s="35"/>
      <c r="L123" s="35">
        <v>30</v>
      </c>
      <c r="M123" s="55">
        <f t="shared" si="45"/>
        <v>120</v>
      </c>
      <c r="N123" s="151"/>
      <c r="O123" s="151"/>
      <c r="P123" s="35"/>
      <c r="Q123" s="35"/>
      <c r="R123" s="35">
        <v>4</v>
      </c>
      <c r="S123" s="35"/>
      <c r="T123" s="151"/>
      <c r="U123" s="151"/>
      <c r="V123" s="55"/>
      <c r="AR123" s="97" t="s">
        <v>241</v>
      </c>
      <c r="AT123" s="121"/>
      <c r="AU123" s="121"/>
      <c r="AV123" s="121"/>
      <c r="AW123" s="121"/>
      <c r="AX123" s="121"/>
      <c r="AY123" s="121"/>
      <c r="AZ123" s="121"/>
      <c r="BA123" s="121"/>
    </row>
    <row r="124" spans="1:53" s="13" customFormat="1" ht="21.75" customHeight="1">
      <c r="A124" s="62"/>
      <c r="B124" s="268" t="s">
        <v>209</v>
      </c>
      <c r="C124" s="269"/>
      <c r="D124" s="31" t="s">
        <v>43</v>
      </c>
      <c r="E124" s="152"/>
      <c r="F124" s="489"/>
      <c r="G124" s="346">
        <v>6</v>
      </c>
      <c r="H124" s="84">
        <f t="shared" si="47"/>
        <v>180</v>
      </c>
      <c r="I124" s="53">
        <f t="shared" si="44"/>
        <v>60</v>
      </c>
      <c r="J124" s="33">
        <v>30</v>
      </c>
      <c r="K124" s="35"/>
      <c r="L124" s="35">
        <v>30</v>
      </c>
      <c r="M124" s="55">
        <f t="shared" si="45"/>
        <v>120</v>
      </c>
      <c r="N124" s="151"/>
      <c r="O124" s="151"/>
      <c r="P124" s="35"/>
      <c r="Q124" s="35"/>
      <c r="R124" s="35">
        <v>4</v>
      </c>
      <c r="S124" s="35"/>
      <c r="T124" s="151"/>
      <c r="U124" s="151"/>
      <c r="V124" s="55"/>
      <c r="AR124" s="97"/>
      <c r="AT124" s="121"/>
      <c r="AU124" s="121"/>
      <c r="AV124" s="121"/>
      <c r="AW124" s="121"/>
      <c r="AX124" s="121"/>
      <c r="AY124" s="121"/>
      <c r="AZ124" s="121"/>
      <c r="BA124" s="121"/>
    </row>
    <row r="125" spans="1:53" s="13" customFormat="1" ht="21.75" customHeight="1">
      <c r="A125" s="62"/>
      <c r="B125" s="191" t="s">
        <v>137</v>
      </c>
      <c r="C125" s="269"/>
      <c r="D125" s="31" t="s">
        <v>43</v>
      </c>
      <c r="E125" s="152"/>
      <c r="F125" s="489"/>
      <c r="G125" s="346">
        <v>6</v>
      </c>
      <c r="H125" s="84">
        <f t="shared" si="47"/>
        <v>180</v>
      </c>
      <c r="I125" s="53">
        <f t="shared" si="44"/>
        <v>60</v>
      </c>
      <c r="J125" s="33">
        <v>30</v>
      </c>
      <c r="K125" s="35"/>
      <c r="L125" s="35">
        <v>30</v>
      </c>
      <c r="M125" s="55">
        <f t="shared" si="45"/>
        <v>120</v>
      </c>
      <c r="N125" s="151"/>
      <c r="O125" s="151"/>
      <c r="P125" s="35"/>
      <c r="Q125" s="35"/>
      <c r="R125" s="35">
        <v>4</v>
      </c>
      <c r="S125" s="35"/>
      <c r="T125" s="151"/>
      <c r="U125" s="151"/>
      <c r="V125" s="55"/>
      <c r="AR125" s="97"/>
      <c r="AT125" s="121"/>
      <c r="AU125" s="121"/>
      <c r="AV125" s="121"/>
      <c r="AW125" s="121"/>
      <c r="AX125" s="121"/>
      <c r="AY125" s="121"/>
      <c r="AZ125" s="121"/>
      <c r="BA125" s="121"/>
    </row>
    <row r="126" spans="1:53" s="13" customFormat="1" ht="21.75" customHeight="1">
      <c r="A126" s="62"/>
      <c r="B126" s="562" t="s">
        <v>296</v>
      </c>
      <c r="C126" s="269"/>
      <c r="D126" s="31" t="s">
        <v>43</v>
      </c>
      <c r="E126" s="152"/>
      <c r="F126" s="489"/>
      <c r="G126" s="346">
        <v>6</v>
      </c>
      <c r="H126" s="84">
        <f t="shared" si="47"/>
        <v>180</v>
      </c>
      <c r="I126" s="53">
        <f t="shared" si="44"/>
        <v>60</v>
      </c>
      <c r="J126" s="33">
        <v>30</v>
      </c>
      <c r="K126" s="35"/>
      <c r="L126" s="35">
        <v>30</v>
      </c>
      <c r="M126" s="55">
        <f t="shared" si="45"/>
        <v>120</v>
      </c>
      <c r="N126" s="151"/>
      <c r="O126" s="151"/>
      <c r="P126" s="35"/>
      <c r="Q126" s="35"/>
      <c r="R126" s="35">
        <v>4</v>
      </c>
      <c r="S126" s="35"/>
      <c r="T126" s="151"/>
      <c r="U126" s="151"/>
      <c r="V126" s="55"/>
      <c r="AR126" s="97"/>
      <c r="AT126" s="121"/>
      <c r="AU126" s="121"/>
      <c r="AV126" s="121"/>
      <c r="AW126" s="121"/>
      <c r="AX126" s="121"/>
      <c r="AY126" s="121"/>
      <c r="AZ126" s="121"/>
      <c r="BA126" s="121"/>
    </row>
    <row r="127" spans="1:53" s="13" customFormat="1" ht="21.75" customHeight="1">
      <c r="A127" s="62" t="s">
        <v>204</v>
      </c>
      <c r="B127" s="268" t="s">
        <v>315</v>
      </c>
      <c r="C127" s="269"/>
      <c r="D127" s="31" t="s">
        <v>44</v>
      </c>
      <c r="E127" s="31"/>
      <c r="F127" s="490"/>
      <c r="G127" s="346">
        <v>6.5</v>
      </c>
      <c r="H127" s="84">
        <f>G127*30</f>
        <v>195</v>
      </c>
      <c r="I127" s="53">
        <f t="shared" si="44"/>
        <v>72</v>
      </c>
      <c r="J127" s="33">
        <v>36</v>
      </c>
      <c r="K127" s="35"/>
      <c r="L127" s="35">
        <v>36</v>
      </c>
      <c r="M127" s="55">
        <f t="shared" si="45"/>
        <v>123</v>
      </c>
      <c r="N127" s="45"/>
      <c r="O127" s="45"/>
      <c r="P127" s="45"/>
      <c r="Q127" s="45"/>
      <c r="R127" s="87"/>
      <c r="S127" s="34">
        <v>4</v>
      </c>
      <c r="T127" s="45"/>
      <c r="U127" s="45"/>
      <c r="V127" s="143"/>
      <c r="AR127" s="97" t="s">
        <v>241</v>
      </c>
      <c r="AT127" s="121"/>
      <c r="AU127" s="121"/>
      <c r="AV127" s="121"/>
      <c r="AW127" s="121"/>
      <c r="AX127" s="121"/>
      <c r="AY127" s="121"/>
      <c r="AZ127" s="121"/>
      <c r="BA127" s="121"/>
    </row>
    <row r="128" spans="1:53" s="13" customFormat="1" ht="21.75" customHeight="1">
      <c r="A128" s="62"/>
      <c r="B128" s="268" t="s">
        <v>70</v>
      </c>
      <c r="C128" s="269"/>
      <c r="D128" s="31" t="s">
        <v>44</v>
      </c>
      <c r="E128" s="31"/>
      <c r="F128" s="490"/>
      <c r="G128" s="346">
        <v>6.5</v>
      </c>
      <c r="H128" s="84">
        <f>G128*30</f>
        <v>195</v>
      </c>
      <c r="I128" s="53">
        <f t="shared" si="44"/>
        <v>72</v>
      </c>
      <c r="J128" s="33">
        <v>36</v>
      </c>
      <c r="K128" s="35"/>
      <c r="L128" s="35">
        <v>36</v>
      </c>
      <c r="M128" s="55">
        <f t="shared" si="45"/>
        <v>123</v>
      </c>
      <c r="N128" s="45"/>
      <c r="O128" s="45"/>
      <c r="P128" s="45"/>
      <c r="Q128" s="45"/>
      <c r="R128" s="87"/>
      <c r="S128" s="34">
        <v>4</v>
      </c>
      <c r="T128" s="45"/>
      <c r="U128" s="45"/>
      <c r="V128" s="143"/>
      <c r="AR128" s="97"/>
      <c r="AT128" s="121"/>
      <c r="AU128" s="121"/>
      <c r="AV128" s="121"/>
      <c r="AW128" s="121"/>
      <c r="AX128" s="121"/>
      <c r="AY128" s="121"/>
      <c r="AZ128" s="121"/>
      <c r="BA128" s="121"/>
    </row>
    <row r="129" spans="1:53" s="13" customFormat="1" ht="22.5" customHeight="1">
      <c r="A129" s="62"/>
      <c r="B129" s="188" t="s">
        <v>135</v>
      </c>
      <c r="C129" s="269"/>
      <c r="D129" s="31" t="s">
        <v>44</v>
      </c>
      <c r="E129" s="31"/>
      <c r="F129" s="490"/>
      <c r="G129" s="346">
        <v>6.5</v>
      </c>
      <c r="H129" s="84">
        <f>G129*30</f>
        <v>195</v>
      </c>
      <c r="I129" s="53">
        <f t="shared" si="44"/>
        <v>72</v>
      </c>
      <c r="J129" s="33">
        <v>36</v>
      </c>
      <c r="K129" s="35"/>
      <c r="L129" s="35">
        <v>36</v>
      </c>
      <c r="M129" s="55">
        <f t="shared" si="45"/>
        <v>123</v>
      </c>
      <c r="N129" s="45"/>
      <c r="O129" s="45"/>
      <c r="P129" s="45"/>
      <c r="Q129" s="45"/>
      <c r="R129" s="87"/>
      <c r="S129" s="34">
        <v>4</v>
      </c>
      <c r="T129" s="45"/>
      <c r="U129" s="45"/>
      <c r="V129" s="143"/>
      <c r="AR129" s="97"/>
      <c r="AT129" s="121"/>
      <c r="AU129" s="121"/>
      <c r="AV129" s="121"/>
      <c r="AW129" s="121"/>
      <c r="AX129" s="121"/>
      <c r="AY129" s="121"/>
      <c r="AZ129" s="121"/>
      <c r="BA129" s="121"/>
    </row>
    <row r="130" spans="1:53" s="13" customFormat="1" ht="21.75" customHeight="1">
      <c r="A130" s="62"/>
      <c r="B130" s="562" t="s">
        <v>296</v>
      </c>
      <c r="C130" s="269"/>
      <c r="D130" s="31" t="s">
        <v>44</v>
      </c>
      <c r="E130" s="31"/>
      <c r="F130" s="490"/>
      <c r="G130" s="346">
        <v>6.5</v>
      </c>
      <c r="H130" s="84">
        <f>G130*30</f>
        <v>195</v>
      </c>
      <c r="I130" s="53">
        <f t="shared" si="44"/>
        <v>72</v>
      </c>
      <c r="J130" s="33">
        <v>36</v>
      </c>
      <c r="K130" s="35"/>
      <c r="L130" s="35">
        <v>36</v>
      </c>
      <c r="M130" s="55">
        <f t="shared" si="45"/>
        <v>123</v>
      </c>
      <c r="N130" s="45"/>
      <c r="O130" s="45"/>
      <c r="P130" s="45"/>
      <c r="Q130" s="45"/>
      <c r="R130" s="87"/>
      <c r="S130" s="34">
        <v>4</v>
      </c>
      <c r="T130" s="45"/>
      <c r="U130" s="45"/>
      <c r="V130" s="143"/>
      <c r="AR130" s="97"/>
      <c r="AT130" s="121"/>
      <c r="AU130" s="121"/>
      <c r="AV130" s="121"/>
      <c r="AW130" s="121"/>
      <c r="AX130" s="121"/>
      <c r="AY130" s="121"/>
      <c r="AZ130" s="121"/>
      <c r="BA130" s="121"/>
    </row>
    <row r="131" spans="1:53" s="13" customFormat="1" ht="21.75" customHeight="1">
      <c r="A131" s="62" t="s">
        <v>205</v>
      </c>
      <c r="B131" s="268" t="s">
        <v>66</v>
      </c>
      <c r="C131" s="269"/>
      <c r="D131" s="31" t="s">
        <v>45</v>
      </c>
      <c r="E131" s="31"/>
      <c r="F131" s="490"/>
      <c r="G131" s="347">
        <v>6</v>
      </c>
      <c r="H131" s="319">
        <f>G131*30</f>
        <v>180</v>
      </c>
      <c r="I131" s="61">
        <f>SUM(J131:L131)</f>
        <v>60</v>
      </c>
      <c r="J131" s="16">
        <v>30</v>
      </c>
      <c r="K131" s="17"/>
      <c r="L131" s="17">
        <v>30</v>
      </c>
      <c r="M131" s="105">
        <f t="shared" si="45"/>
        <v>120</v>
      </c>
      <c r="N131" s="45"/>
      <c r="O131" s="45"/>
      <c r="P131" s="45"/>
      <c r="Q131" s="45"/>
      <c r="R131" s="45"/>
      <c r="S131" s="45"/>
      <c r="T131" s="45">
        <v>4</v>
      </c>
      <c r="U131" s="45"/>
      <c r="V131" s="143"/>
      <c r="AR131" s="97" t="s">
        <v>241</v>
      </c>
      <c r="AT131" s="121"/>
      <c r="AU131" s="121"/>
      <c r="AV131" s="121"/>
      <c r="AW131" s="121"/>
      <c r="AX131" s="121"/>
      <c r="AY131" s="121"/>
      <c r="AZ131" s="121"/>
      <c r="BA131" s="121"/>
    </row>
    <row r="132" spans="1:53" s="13" customFormat="1" ht="21.75" customHeight="1">
      <c r="A132" s="62"/>
      <c r="B132" s="268" t="s">
        <v>134</v>
      </c>
      <c r="C132" s="269"/>
      <c r="D132" s="31" t="s">
        <v>45</v>
      </c>
      <c r="E132" s="31"/>
      <c r="F132" s="490"/>
      <c r="G132" s="347">
        <v>6</v>
      </c>
      <c r="H132" s="319">
        <f aca="true" t="shared" si="48" ref="H132:H138">G132*30</f>
        <v>180</v>
      </c>
      <c r="I132" s="61">
        <f>SUM(J132:L132)</f>
        <v>60</v>
      </c>
      <c r="J132" s="16">
        <v>30</v>
      </c>
      <c r="K132" s="17"/>
      <c r="L132" s="17">
        <v>30</v>
      </c>
      <c r="M132" s="105">
        <f t="shared" si="45"/>
        <v>120</v>
      </c>
      <c r="N132" s="45"/>
      <c r="O132" s="45"/>
      <c r="P132" s="45"/>
      <c r="Q132" s="45"/>
      <c r="R132" s="45"/>
      <c r="S132" s="45"/>
      <c r="T132" s="45">
        <v>4</v>
      </c>
      <c r="U132" s="45"/>
      <c r="V132" s="143"/>
      <c r="AR132" s="97"/>
      <c r="AT132" s="121"/>
      <c r="AU132" s="121"/>
      <c r="AV132" s="121"/>
      <c r="AW132" s="121"/>
      <c r="AX132" s="121"/>
      <c r="AY132" s="121"/>
      <c r="AZ132" s="121"/>
      <c r="BA132" s="121"/>
    </row>
    <row r="133" spans="1:53" s="13" customFormat="1" ht="21.75" customHeight="1">
      <c r="A133" s="62"/>
      <c r="B133" s="215" t="s">
        <v>312</v>
      </c>
      <c r="C133" s="269"/>
      <c r="D133" s="31" t="s">
        <v>45</v>
      </c>
      <c r="E133" s="31"/>
      <c r="F133" s="490"/>
      <c r="G133" s="347">
        <v>6</v>
      </c>
      <c r="H133" s="319">
        <f t="shared" si="48"/>
        <v>180</v>
      </c>
      <c r="I133" s="61">
        <f>SUM(J133:L133)</f>
        <v>60</v>
      </c>
      <c r="J133" s="16">
        <v>30</v>
      </c>
      <c r="K133" s="17"/>
      <c r="L133" s="17">
        <v>30</v>
      </c>
      <c r="M133" s="105">
        <f t="shared" si="45"/>
        <v>120</v>
      </c>
      <c r="N133" s="45"/>
      <c r="O133" s="45"/>
      <c r="P133" s="45"/>
      <c r="Q133" s="45"/>
      <c r="R133" s="45"/>
      <c r="S133" s="45"/>
      <c r="T133" s="45">
        <v>4</v>
      </c>
      <c r="U133" s="45"/>
      <c r="V133" s="143"/>
      <c r="AR133" s="97"/>
      <c r="AT133" s="121"/>
      <c r="AU133" s="121"/>
      <c r="AV133" s="121"/>
      <c r="AW133" s="121"/>
      <c r="AX133" s="121"/>
      <c r="AY133" s="121"/>
      <c r="AZ133" s="121"/>
      <c r="BA133" s="121"/>
    </row>
    <row r="134" spans="1:53" s="13" customFormat="1" ht="21.75" customHeight="1">
      <c r="A134" s="62"/>
      <c r="B134" s="562" t="s">
        <v>296</v>
      </c>
      <c r="C134" s="269"/>
      <c r="D134" s="31" t="s">
        <v>45</v>
      </c>
      <c r="E134" s="31"/>
      <c r="F134" s="490"/>
      <c r="G134" s="347">
        <v>6</v>
      </c>
      <c r="H134" s="319">
        <f t="shared" si="48"/>
        <v>180</v>
      </c>
      <c r="I134" s="61">
        <f>SUM(J134:L134)</f>
        <v>60</v>
      </c>
      <c r="J134" s="16">
        <v>30</v>
      </c>
      <c r="K134" s="17"/>
      <c r="L134" s="17">
        <v>30</v>
      </c>
      <c r="M134" s="105">
        <f t="shared" si="45"/>
        <v>120</v>
      </c>
      <c r="N134" s="45"/>
      <c r="O134" s="45"/>
      <c r="P134" s="45"/>
      <c r="Q134" s="45"/>
      <c r="R134" s="45"/>
      <c r="S134" s="45"/>
      <c r="T134" s="45">
        <v>4</v>
      </c>
      <c r="U134" s="45"/>
      <c r="V134" s="143"/>
      <c r="AR134" s="97"/>
      <c r="AT134" s="121"/>
      <c r="AU134" s="121"/>
      <c r="AV134" s="121"/>
      <c r="AW134" s="121"/>
      <c r="AX134" s="121"/>
      <c r="AY134" s="121"/>
      <c r="AZ134" s="121"/>
      <c r="BA134" s="121"/>
    </row>
    <row r="135" spans="1:53" s="13" customFormat="1" ht="19.5" customHeight="1">
      <c r="A135" s="62" t="s">
        <v>206</v>
      </c>
      <c r="B135" s="268" t="s">
        <v>102</v>
      </c>
      <c r="C135" s="269"/>
      <c r="D135" s="32">
        <v>8</v>
      </c>
      <c r="E135" s="134"/>
      <c r="F135" s="491"/>
      <c r="G135" s="348">
        <v>7</v>
      </c>
      <c r="H135" s="84">
        <f t="shared" si="48"/>
        <v>210</v>
      </c>
      <c r="I135" s="128">
        <f>J135+K135+L135</f>
        <v>78</v>
      </c>
      <c r="J135" s="65">
        <v>39</v>
      </c>
      <c r="K135" s="65"/>
      <c r="L135" s="65">
        <v>39</v>
      </c>
      <c r="M135" s="255">
        <f t="shared" si="45"/>
        <v>132</v>
      </c>
      <c r="N135" s="32"/>
      <c r="O135" s="32"/>
      <c r="P135" s="32"/>
      <c r="Q135" s="32"/>
      <c r="R135" s="32"/>
      <c r="S135" s="32"/>
      <c r="T135" s="32"/>
      <c r="U135" s="32">
        <v>6</v>
      </c>
      <c r="V135" s="55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R135" s="97" t="s">
        <v>241</v>
      </c>
      <c r="AT135" s="121"/>
      <c r="AU135" s="121"/>
      <c r="AV135" s="121"/>
      <c r="AW135" s="121"/>
      <c r="AX135" s="121"/>
      <c r="AY135" s="121"/>
      <c r="AZ135" s="121"/>
      <c r="BA135" s="121"/>
    </row>
    <row r="136" spans="1:53" s="13" customFormat="1" ht="19.5" customHeight="1">
      <c r="A136" s="62"/>
      <c r="B136" s="268" t="s">
        <v>210</v>
      </c>
      <c r="C136" s="269"/>
      <c r="D136" s="32">
        <v>8</v>
      </c>
      <c r="E136" s="134"/>
      <c r="F136" s="491"/>
      <c r="G136" s="348">
        <v>7</v>
      </c>
      <c r="H136" s="84">
        <f t="shared" si="48"/>
        <v>210</v>
      </c>
      <c r="I136" s="128">
        <f>J136+K136+L136</f>
        <v>78</v>
      </c>
      <c r="J136" s="65">
        <v>39</v>
      </c>
      <c r="K136" s="65"/>
      <c r="L136" s="65">
        <v>39</v>
      </c>
      <c r="M136" s="255">
        <f t="shared" si="45"/>
        <v>132</v>
      </c>
      <c r="N136" s="32"/>
      <c r="O136" s="32"/>
      <c r="P136" s="32"/>
      <c r="Q136" s="32"/>
      <c r="R136" s="32"/>
      <c r="S136" s="32"/>
      <c r="T136" s="32"/>
      <c r="U136" s="32">
        <v>6</v>
      </c>
      <c r="V136" s="55"/>
      <c r="AR136" s="97"/>
      <c r="AT136" s="121"/>
      <c r="AU136" s="121"/>
      <c r="AV136" s="121"/>
      <c r="AW136" s="121"/>
      <c r="AX136" s="121"/>
      <c r="AY136" s="121"/>
      <c r="AZ136" s="121"/>
      <c r="BA136" s="121"/>
    </row>
    <row r="137" spans="1:53" s="13" customFormat="1" ht="19.5" customHeight="1">
      <c r="A137" s="62"/>
      <c r="B137" s="268" t="s">
        <v>311</v>
      </c>
      <c r="C137" s="269"/>
      <c r="D137" s="32">
        <v>8</v>
      </c>
      <c r="E137" s="134"/>
      <c r="F137" s="491"/>
      <c r="G137" s="348">
        <v>7</v>
      </c>
      <c r="H137" s="84">
        <f t="shared" si="48"/>
        <v>210</v>
      </c>
      <c r="I137" s="128">
        <f>J137+K137+L137</f>
        <v>78</v>
      </c>
      <c r="J137" s="65">
        <v>39</v>
      </c>
      <c r="K137" s="65"/>
      <c r="L137" s="65">
        <v>39</v>
      </c>
      <c r="M137" s="255">
        <f t="shared" si="45"/>
        <v>132</v>
      </c>
      <c r="N137" s="32"/>
      <c r="O137" s="32"/>
      <c r="P137" s="32"/>
      <c r="Q137" s="32"/>
      <c r="R137" s="32"/>
      <c r="S137" s="32"/>
      <c r="T137" s="32"/>
      <c r="U137" s="32">
        <v>6</v>
      </c>
      <c r="V137" s="55"/>
      <c r="AR137" s="97"/>
      <c r="AT137" s="121"/>
      <c r="AU137" s="121"/>
      <c r="AV137" s="121"/>
      <c r="AW137" s="121"/>
      <c r="AX137" s="121"/>
      <c r="AY137" s="121"/>
      <c r="AZ137" s="121"/>
      <c r="BA137" s="121"/>
    </row>
    <row r="138" spans="1:53" s="8" customFormat="1" ht="21" customHeight="1" thickBot="1">
      <c r="A138" s="524"/>
      <c r="B138" s="563" t="s">
        <v>296</v>
      </c>
      <c r="C138" s="492"/>
      <c r="D138" s="144">
        <v>8</v>
      </c>
      <c r="E138" s="157"/>
      <c r="F138" s="493"/>
      <c r="G138" s="348">
        <v>7</v>
      </c>
      <c r="H138" s="254">
        <f t="shared" si="48"/>
        <v>210</v>
      </c>
      <c r="I138" s="128">
        <f>J138+K138+L138</f>
        <v>78</v>
      </c>
      <c r="J138" s="65">
        <v>39</v>
      </c>
      <c r="K138" s="65"/>
      <c r="L138" s="65">
        <v>39</v>
      </c>
      <c r="M138" s="255">
        <f t="shared" si="45"/>
        <v>132</v>
      </c>
      <c r="N138" s="144"/>
      <c r="O138" s="144"/>
      <c r="P138" s="144"/>
      <c r="Q138" s="144"/>
      <c r="R138" s="144"/>
      <c r="S138" s="144"/>
      <c r="T138" s="144"/>
      <c r="U138" s="144">
        <v>6</v>
      </c>
      <c r="V138" s="142"/>
      <c r="AR138" s="97"/>
      <c r="AT138" s="163"/>
      <c r="AU138" s="163"/>
      <c r="AV138" s="163"/>
      <c r="AW138" s="163"/>
      <c r="AX138" s="163"/>
      <c r="AY138" s="163"/>
      <c r="AZ138" s="163"/>
      <c r="BA138" s="163"/>
    </row>
    <row r="139" spans="1:53" s="13" customFormat="1" ht="20.25" customHeight="1" thickBot="1">
      <c r="A139" s="764" t="s">
        <v>194</v>
      </c>
      <c r="B139" s="804"/>
      <c r="C139" s="51"/>
      <c r="D139" s="43"/>
      <c r="E139" s="43"/>
      <c r="F139" s="256"/>
      <c r="G139" s="297">
        <f aca="true" t="shared" si="49" ref="G139:V139">G114+G74</f>
        <v>60</v>
      </c>
      <c r="H139" s="450">
        <f t="shared" si="49"/>
        <v>1800</v>
      </c>
      <c r="I139" s="451">
        <f t="shared" si="49"/>
        <v>635</v>
      </c>
      <c r="J139" s="451">
        <f t="shared" si="49"/>
        <v>340</v>
      </c>
      <c r="K139" s="451">
        <f t="shared" si="49"/>
        <v>0</v>
      </c>
      <c r="L139" s="451">
        <f t="shared" si="49"/>
        <v>295</v>
      </c>
      <c r="M139" s="452">
        <f t="shared" si="49"/>
        <v>1165</v>
      </c>
      <c r="N139" s="453">
        <f t="shared" si="49"/>
        <v>0</v>
      </c>
      <c r="O139" s="451">
        <f t="shared" si="49"/>
        <v>0</v>
      </c>
      <c r="P139" s="451">
        <f t="shared" si="49"/>
        <v>9</v>
      </c>
      <c r="Q139" s="451">
        <f t="shared" si="49"/>
        <v>6</v>
      </c>
      <c r="R139" s="451">
        <f t="shared" si="49"/>
        <v>6</v>
      </c>
      <c r="S139" s="451">
        <f t="shared" si="49"/>
        <v>6</v>
      </c>
      <c r="T139" s="451">
        <f t="shared" si="49"/>
        <v>6</v>
      </c>
      <c r="U139" s="451">
        <f t="shared" si="49"/>
        <v>8</v>
      </c>
      <c r="V139" s="452">
        <f t="shared" si="49"/>
        <v>0</v>
      </c>
      <c r="W139" s="8">
        <f>G139*30</f>
        <v>1800</v>
      </c>
      <c r="AR139" s="405"/>
      <c r="AT139" s="121"/>
      <c r="AU139" s="121"/>
      <c r="AV139" s="121"/>
      <c r="AW139" s="121"/>
      <c r="AX139" s="121"/>
      <c r="AY139" s="121"/>
      <c r="AZ139" s="121"/>
      <c r="BA139" s="121"/>
    </row>
    <row r="140" spans="1:53" s="286" customFormat="1" ht="19.5" thickBot="1">
      <c r="A140" s="741" t="s">
        <v>261</v>
      </c>
      <c r="B140" s="742"/>
      <c r="C140" s="742"/>
      <c r="D140" s="742"/>
      <c r="E140" s="742"/>
      <c r="F140" s="742"/>
      <c r="G140" s="742"/>
      <c r="H140" s="742"/>
      <c r="I140" s="742"/>
      <c r="J140" s="742"/>
      <c r="K140" s="742"/>
      <c r="L140" s="742"/>
      <c r="M140" s="742"/>
      <c r="N140" s="742"/>
      <c r="O140" s="742"/>
      <c r="P140" s="742"/>
      <c r="Q140" s="742"/>
      <c r="R140" s="742"/>
      <c r="S140" s="742"/>
      <c r="T140" s="742"/>
      <c r="U140" s="742"/>
      <c r="V140" s="743"/>
      <c r="AR140" s="406"/>
      <c r="AT140" s="285"/>
      <c r="AU140" s="285"/>
      <c r="AV140" s="285"/>
      <c r="AW140" s="285"/>
      <c r="AX140" s="285"/>
      <c r="AY140" s="285"/>
      <c r="AZ140" s="285"/>
      <c r="BA140" s="285"/>
    </row>
    <row r="141" spans="1:53" s="13" customFormat="1" ht="30" customHeight="1" thickBot="1">
      <c r="A141" s="842" t="s">
        <v>87</v>
      </c>
      <c r="B141" s="843"/>
      <c r="C141" s="253"/>
      <c r="D141" s="88"/>
      <c r="E141" s="88"/>
      <c r="F141" s="413"/>
      <c r="G141" s="430">
        <f aca="true" t="shared" si="50" ref="G141:V141">G139+G54+G33+G63</f>
        <v>240</v>
      </c>
      <c r="H141" s="417">
        <f>G141*30</f>
        <v>7200</v>
      </c>
      <c r="I141" s="418">
        <f t="shared" si="50"/>
        <v>2644</v>
      </c>
      <c r="J141" s="418">
        <f t="shared" si="50"/>
        <v>1305</v>
      </c>
      <c r="K141" s="418">
        <f t="shared" si="50"/>
        <v>341</v>
      </c>
      <c r="L141" s="418">
        <f t="shared" si="50"/>
        <v>998</v>
      </c>
      <c r="M141" s="419">
        <f t="shared" si="50"/>
        <v>3716</v>
      </c>
      <c r="N141" s="450">
        <f t="shared" si="50"/>
        <v>24</v>
      </c>
      <c r="O141" s="451">
        <f t="shared" si="50"/>
        <v>20</v>
      </c>
      <c r="P141" s="451">
        <f t="shared" si="50"/>
        <v>24</v>
      </c>
      <c r="Q141" s="451">
        <f t="shared" si="50"/>
        <v>17.5</v>
      </c>
      <c r="R141" s="451">
        <f t="shared" si="50"/>
        <v>24</v>
      </c>
      <c r="S141" s="451">
        <f t="shared" si="50"/>
        <v>18</v>
      </c>
      <c r="T141" s="451">
        <f t="shared" si="50"/>
        <v>24</v>
      </c>
      <c r="U141" s="451">
        <f t="shared" si="50"/>
        <v>18</v>
      </c>
      <c r="V141" s="452">
        <f t="shared" si="50"/>
        <v>0</v>
      </c>
      <c r="AR141" s="405"/>
      <c r="AT141" s="121"/>
      <c r="AU141" s="121"/>
      <c r="AV141" s="121"/>
      <c r="AW141" s="121"/>
      <c r="AX141" s="121"/>
      <c r="AY141" s="121"/>
      <c r="AZ141" s="121"/>
      <c r="BA141" s="121"/>
    </row>
    <row r="142" spans="1:53" s="329" customFormat="1" ht="19.5" customHeight="1" thickBot="1">
      <c r="A142" s="852"/>
      <c r="B142" s="852"/>
      <c r="C142" s="852"/>
      <c r="D142" s="852"/>
      <c r="E142" s="852"/>
      <c r="F142" s="852"/>
      <c r="G142" s="789"/>
      <c r="H142" s="790" t="s">
        <v>2</v>
      </c>
      <c r="I142" s="791"/>
      <c r="J142" s="791"/>
      <c r="K142" s="791"/>
      <c r="L142" s="791"/>
      <c r="M142" s="792"/>
      <c r="N142" s="750" t="s">
        <v>79</v>
      </c>
      <c r="O142" s="751"/>
      <c r="P142" s="732" t="s">
        <v>80</v>
      </c>
      <c r="Q142" s="732"/>
      <c r="R142" s="732" t="s">
        <v>81</v>
      </c>
      <c r="S142" s="732"/>
      <c r="T142" s="733" t="s">
        <v>82</v>
      </c>
      <c r="U142" s="733"/>
      <c r="V142" s="734"/>
      <c r="AR142" s="407"/>
      <c r="AT142" s="465"/>
      <c r="AU142" s="465"/>
      <c r="AV142" s="465"/>
      <c r="AW142" s="465"/>
      <c r="AX142" s="465"/>
      <c r="AY142" s="465"/>
      <c r="AZ142" s="465"/>
      <c r="BA142" s="465"/>
    </row>
    <row r="143" spans="1:53" s="13" customFormat="1" ht="19.5" customHeight="1">
      <c r="A143" s="852"/>
      <c r="B143" s="852"/>
      <c r="C143" s="852"/>
      <c r="D143" s="852"/>
      <c r="E143" s="852"/>
      <c r="F143" s="852"/>
      <c r="G143" s="789"/>
      <c r="H143" s="729" t="s">
        <v>74</v>
      </c>
      <c r="I143" s="730"/>
      <c r="J143" s="730"/>
      <c r="K143" s="730"/>
      <c r="L143" s="730"/>
      <c r="M143" s="731"/>
      <c r="N143" s="252">
        <f aca="true" t="shared" si="51" ref="N143:V143">N141</f>
        <v>24</v>
      </c>
      <c r="O143" s="166">
        <f t="shared" si="51"/>
        <v>20</v>
      </c>
      <c r="P143" s="166">
        <f t="shared" si="51"/>
        <v>24</v>
      </c>
      <c r="Q143" s="166">
        <f t="shared" si="51"/>
        <v>17.5</v>
      </c>
      <c r="R143" s="166">
        <f t="shared" si="51"/>
        <v>24</v>
      </c>
      <c r="S143" s="166">
        <f t="shared" si="51"/>
        <v>18</v>
      </c>
      <c r="T143" s="166">
        <f t="shared" si="51"/>
        <v>24</v>
      </c>
      <c r="U143" s="166">
        <f t="shared" si="51"/>
        <v>18</v>
      </c>
      <c r="V143" s="343">
        <f t="shared" si="51"/>
        <v>0</v>
      </c>
      <c r="AB143" s="163"/>
      <c r="AC143" s="724" t="s">
        <v>32</v>
      </c>
      <c r="AD143" s="724"/>
      <c r="AE143" s="724"/>
      <c r="AF143" s="724" t="s">
        <v>33</v>
      </c>
      <c r="AG143" s="724"/>
      <c r="AH143" s="724"/>
      <c r="AI143" s="724" t="s">
        <v>34</v>
      </c>
      <c r="AJ143" s="724"/>
      <c r="AK143" s="724"/>
      <c r="AL143" s="724" t="s">
        <v>35</v>
      </c>
      <c r="AM143" s="724"/>
      <c r="AN143" s="724"/>
      <c r="AR143" s="405"/>
      <c r="AT143" s="121"/>
      <c r="AU143" s="121"/>
      <c r="AV143" s="121"/>
      <c r="AW143" s="121"/>
      <c r="AX143" s="121"/>
      <c r="AY143" s="121"/>
      <c r="AZ143" s="121"/>
      <c r="BA143" s="121"/>
    </row>
    <row r="144" spans="1:53" s="13" customFormat="1" ht="19.5" customHeight="1">
      <c r="A144" s="97"/>
      <c r="B144" s="22"/>
      <c r="C144" s="22"/>
      <c r="D144" s="22"/>
      <c r="E144" s="22"/>
      <c r="F144" s="22"/>
      <c r="G144" s="180"/>
      <c r="H144" s="855" t="s">
        <v>75</v>
      </c>
      <c r="I144" s="856"/>
      <c r="J144" s="856"/>
      <c r="K144" s="856"/>
      <c r="L144" s="856"/>
      <c r="M144" s="857"/>
      <c r="N144" s="84">
        <v>3</v>
      </c>
      <c r="O144" s="34">
        <v>4</v>
      </c>
      <c r="P144" s="34">
        <v>3</v>
      </c>
      <c r="Q144" s="34">
        <v>3</v>
      </c>
      <c r="R144" s="34">
        <v>3</v>
      </c>
      <c r="S144" s="34">
        <v>3</v>
      </c>
      <c r="T144" s="34">
        <v>3</v>
      </c>
      <c r="U144" s="34">
        <v>1</v>
      </c>
      <c r="V144" s="55"/>
      <c r="AB144" s="163"/>
      <c r="AC144" s="36">
        <v>1</v>
      </c>
      <c r="AD144" s="36" t="s">
        <v>166</v>
      </c>
      <c r="AE144" s="36" t="s">
        <v>167</v>
      </c>
      <c r="AF144" s="36">
        <v>3</v>
      </c>
      <c r="AG144" s="36" t="s">
        <v>168</v>
      </c>
      <c r="AH144" s="36" t="s">
        <v>169</v>
      </c>
      <c r="AI144" s="36">
        <v>5</v>
      </c>
      <c r="AJ144" s="36" t="s">
        <v>170</v>
      </c>
      <c r="AK144" s="36" t="s">
        <v>171</v>
      </c>
      <c r="AL144" s="36">
        <v>7</v>
      </c>
      <c r="AM144" s="36" t="s">
        <v>172</v>
      </c>
      <c r="AN144" s="36" t="s">
        <v>173</v>
      </c>
      <c r="AR144" s="405"/>
      <c r="AT144" s="121"/>
      <c r="AU144" s="121"/>
      <c r="AV144" s="121"/>
      <c r="AW144" s="121"/>
      <c r="AX144" s="121"/>
      <c r="AY144" s="121"/>
      <c r="AZ144" s="121"/>
      <c r="BA144" s="121"/>
    </row>
    <row r="145" spans="1:53" s="13" customFormat="1" ht="19.5" customHeight="1">
      <c r="A145" s="98" t="s">
        <v>76</v>
      </c>
      <c r="B145" s="22"/>
      <c r="C145" s="22"/>
      <c r="D145" s="22"/>
      <c r="E145" s="22"/>
      <c r="F145" s="22"/>
      <c r="G145" s="23"/>
      <c r="H145" s="837" t="s">
        <v>77</v>
      </c>
      <c r="I145" s="838"/>
      <c r="J145" s="838"/>
      <c r="K145" s="838"/>
      <c r="L145" s="838"/>
      <c r="M145" s="839"/>
      <c r="N145" s="84">
        <v>4</v>
      </c>
      <c r="O145" s="34">
        <v>3</v>
      </c>
      <c r="P145" s="34">
        <v>4</v>
      </c>
      <c r="Q145" s="34">
        <v>3</v>
      </c>
      <c r="R145" s="34">
        <v>3</v>
      </c>
      <c r="S145" s="34">
        <v>3</v>
      </c>
      <c r="T145" s="34">
        <v>3</v>
      </c>
      <c r="U145" s="34">
        <v>3</v>
      </c>
      <c r="V145" s="106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R145" s="405"/>
      <c r="AT145" s="121"/>
      <c r="AU145" s="121"/>
      <c r="AV145" s="121"/>
      <c r="AW145" s="121"/>
      <c r="AX145" s="121"/>
      <c r="AY145" s="121"/>
      <c r="AZ145" s="121"/>
      <c r="BA145" s="121"/>
    </row>
    <row r="146" spans="1:53" s="13" customFormat="1" ht="19.5" customHeight="1" thickBot="1">
      <c r="A146" s="98"/>
      <c r="B146" s="22"/>
      <c r="C146" s="22"/>
      <c r="D146" s="22"/>
      <c r="E146" s="22"/>
      <c r="F146" s="22"/>
      <c r="G146" s="23"/>
      <c r="H146" s="846" t="s">
        <v>78</v>
      </c>
      <c r="I146" s="847"/>
      <c r="J146" s="847"/>
      <c r="K146" s="847"/>
      <c r="L146" s="847"/>
      <c r="M146" s="848"/>
      <c r="N146" s="107"/>
      <c r="O146" s="50"/>
      <c r="P146" s="50"/>
      <c r="Q146" s="50">
        <v>1</v>
      </c>
      <c r="R146" s="56">
        <v>1</v>
      </c>
      <c r="S146" s="50">
        <v>1</v>
      </c>
      <c r="T146" s="108">
        <v>1</v>
      </c>
      <c r="U146" s="108">
        <v>1</v>
      </c>
      <c r="V146" s="82" t="s">
        <v>86</v>
      </c>
      <c r="W146" s="212" t="s">
        <v>179</v>
      </c>
      <c r="X146" s="121"/>
      <c r="Y146" s="121"/>
      <c r="Z146" s="121"/>
      <c r="AB146" s="163" t="s">
        <v>184</v>
      </c>
      <c r="AC146" s="163" t="e">
        <f>AC15+AC20+#REF!+AC71+#REF!+AC45+#REF!</f>
        <v>#REF!</v>
      </c>
      <c r="AD146" s="163" t="e">
        <f>AD15+AD20+#REF!+AD71+#REF!+AD45+#REF!</f>
        <v>#REF!</v>
      </c>
      <c r="AE146" s="163" t="e">
        <f>AE15+AE20+#REF!+AE71+#REF!+AE45+#REF!</f>
        <v>#REF!</v>
      </c>
      <c r="AF146" s="163" t="e">
        <f>AF15+AF20+#REF!+AF71+#REF!+AF45+#REF!</f>
        <v>#REF!</v>
      </c>
      <c r="AG146" s="163" t="e">
        <f>AG15+AG20+#REF!+AG71+#REF!+AG45+#REF!</f>
        <v>#REF!</v>
      </c>
      <c r="AH146" s="163" t="e">
        <f>AH15+AH20+#REF!+AH71+#REF!+AH45+#REF!</f>
        <v>#REF!</v>
      </c>
      <c r="AI146" s="163" t="e">
        <f>AI15+AI20+#REF!+AI71+#REF!+AI45+#REF!</f>
        <v>#REF!</v>
      </c>
      <c r="AJ146" s="163" t="e">
        <f>AJ15+AJ20+#REF!+AJ71+#REF!+AJ45+#REF!</f>
        <v>#REF!</v>
      </c>
      <c r="AK146" s="163" t="e">
        <f>AK15+AK20+#REF!+AK71+#REF!+AK45+#REF!</f>
        <v>#REF!</v>
      </c>
      <c r="AL146" s="163" t="e">
        <f>AL15+AL20+#REF!+AL71+#REF!+AL45+#REF!</f>
        <v>#REF!</v>
      </c>
      <c r="AM146" s="163" t="e">
        <f>AM15+AM20+#REF!+AM71+#REF!+AM45+#REF!</f>
        <v>#REF!</v>
      </c>
      <c r="AN146" s="163" t="e">
        <f>AN15+AN20+#REF!+AN71+#REF!+AN45+#REF!</f>
        <v>#REF!</v>
      </c>
      <c r="AR146" s="405"/>
      <c r="AT146" s="121"/>
      <c r="AU146" s="121"/>
      <c r="AV146" s="121"/>
      <c r="AW146" s="121"/>
      <c r="AX146" s="121"/>
      <c r="AY146" s="121"/>
      <c r="AZ146" s="121"/>
      <c r="BA146" s="121"/>
    </row>
    <row r="147" spans="1:53" s="13" customFormat="1" ht="19.5" customHeight="1" thickBot="1">
      <c r="A147" s="99"/>
      <c r="B147" s="24"/>
      <c r="C147" s="25"/>
      <c r="D147" s="25"/>
      <c r="E147" s="25"/>
      <c r="F147" s="24"/>
      <c r="G147" s="26"/>
      <c r="H147" s="849" t="s">
        <v>188</v>
      </c>
      <c r="I147" s="850"/>
      <c r="J147" s="850"/>
      <c r="K147" s="850"/>
      <c r="L147" s="850"/>
      <c r="M147" s="851"/>
      <c r="N147" s="213">
        <v>1</v>
      </c>
      <c r="O147" s="214">
        <v>2</v>
      </c>
      <c r="P147" s="214">
        <v>3</v>
      </c>
      <c r="Q147" s="214">
        <v>4</v>
      </c>
      <c r="R147" s="214">
        <v>5</v>
      </c>
      <c r="S147" s="214">
        <v>6</v>
      </c>
      <c r="T147" s="214">
        <v>7</v>
      </c>
      <c r="U147" s="214">
        <v>8</v>
      </c>
      <c r="V147" s="330"/>
      <c r="W147" s="212" t="s">
        <v>180</v>
      </c>
      <c r="X147" s="121" t="s">
        <v>181</v>
      </c>
      <c r="Y147" s="121" t="s">
        <v>182</v>
      </c>
      <c r="Z147" s="121" t="s">
        <v>183</v>
      </c>
      <c r="AB147" s="163" t="s">
        <v>185</v>
      </c>
      <c r="AC147" s="163" t="e">
        <f>AC16+#REF!+#REF!+#REF!+#REF!+#REF!+#REF!</f>
        <v>#REF!</v>
      </c>
      <c r="AD147" s="163" t="e">
        <f>AD16+#REF!+#REF!+#REF!+#REF!+#REF!+#REF!</f>
        <v>#REF!</v>
      </c>
      <c r="AE147" s="163" t="e">
        <f>AE16+#REF!+#REF!+#REF!+#REF!+#REF!+#REF!+1</f>
        <v>#REF!</v>
      </c>
      <c r="AF147" s="163" t="e">
        <f>AF16+#REF!+#REF!+#REF!+#REF!+#REF!+#REF!</f>
        <v>#REF!</v>
      </c>
      <c r="AG147" s="163" t="e">
        <f>AG16+#REF!+#REF!+#REF!+#REF!+#REF!+#REF!</f>
        <v>#REF!</v>
      </c>
      <c r="AH147" s="163" t="e">
        <f>AH16+#REF!+#REF!+#REF!+#REF!+#REF!+#REF!</f>
        <v>#REF!</v>
      </c>
      <c r="AI147" s="163" t="e">
        <f>AI16+#REF!+#REF!+#REF!+#REF!+#REF!+#REF!</f>
        <v>#REF!</v>
      </c>
      <c r="AJ147" s="163" t="e">
        <f>AJ16+#REF!+#REF!+#REF!+#REF!+#REF!+#REF!</f>
        <v>#REF!</v>
      </c>
      <c r="AK147" s="163" t="e">
        <f>AK16+#REF!+#REF!+#REF!+#REF!+#REF!+#REF!+1</f>
        <v>#REF!</v>
      </c>
      <c r="AL147" s="163" t="e">
        <f>AL16+#REF!+#REF!+#REF!+#REF!+#REF!+#REF!</f>
        <v>#REF!</v>
      </c>
      <c r="AM147" s="163" t="e">
        <f>AM16+#REF!+#REF!+#REF!+#REF!+#REF!+#REF!</f>
        <v>#REF!</v>
      </c>
      <c r="AN147" s="163" t="e">
        <f>AN16+#REF!+#REF!+#REF!+#REF!+#REF!+#REF!+1</f>
        <v>#REF!</v>
      </c>
      <c r="AR147" s="405"/>
      <c r="AT147" s="121"/>
      <c r="AU147" s="121"/>
      <c r="AV147" s="121"/>
      <c r="AW147" s="121"/>
      <c r="AX147" s="121"/>
      <c r="AY147" s="121"/>
      <c r="AZ147" s="121"/>
      <c r="BA147" s="121"/>
    </row>
    <row r="148" spans="1:53" s="13" customFormat="1" ht="18" customHeight="1" thickBot="1">
      <c r="A148" s="788"/>
      <c r="B148" s="788"/>
      <c r="C148" s="788"/>
      <c r="D148" s="788"/>
      <c r="E148" s="788"/>
      <c r="F148" s="788"/>
      <c r="G148" s="788"/>
      <c r="H148" s="25"/>
      <c r="I148" s="25"/>
      <c r="J148" s="25"/>
      <c r="K148" s="25"/>
      <c r="L148" s="25"/>
      <c r="M148" s="25"/>
      <c r="N148" s="836">
        <f>G11+G16+G17+G12+G13+G14+G19+G20+G22+G23+G28+G30+G24+G56</f>
        <v>60</v>
      </c>
      <c r="O148" s="786"/>
      <c r="P148" s="785">
        <f>G32+G27+G31+G68+G69+G35+G67+G37+G38+G39+G36+G108+G109+G57</f>
        <v>60</v>
      </c>
      <c r="Q148" s="786"/>
      <c r="R148" s="785">
        <f>G25+G70+G71+G40+G41+G42+G43+G44+G45+G46+G47+G110+G111+G58</f>
        <v>60</v>
      </c>
      <c r="S148" s="786"/>
      <c r="T148" s="785">
        <f>G26+G48+G49+G50+G51+G52+G53+G59+G72+G73+G112+G113+G62</f>
        <v>60</v>
      </c>
      <c r="U148" s="786"/>
      <c r="V148" s="787"/>
      <c r="W148" s="212"/>
      <c r="X148" s="121"/>
      <c r="Y148" s="121"/>
      <c r="Z148" s="121"/>
      <c r="AB148" s="163" t="s">
        <v>186</v>
      </c>
      <c r="AC148" s="163" t="e">
        <f>AC17+AC21+AC39+AC74+#REF!+#REF!+#REF!</f>
        <v>#REF!</v>
      </c>
      <c r="AD148" s="163" t="e">
        <f>AD17+AD21+AD39+AD74+#REF!+#REF!+#REF!</f>
        <v>#REF!</v>
      </c>
      <c r="AE148" s="163" t="e">
        <f>AE17+AE21+AE39+AE74+#REF!+#REF!+#REF!</f>
        <v>#REF!</v>
      </c>
      <c r="AF148" s="163" t="e">
        <f>AF17+AF21+AF39+AF74+#REF!+#REF!+#REF!</f>
        <v>#REF!</v>
      </c>
      <c r="AG148" s="163" t="e">
        <f>AG17+AG21+AG39+AG74+#REF!+#REF!+#REF!</f>
        <v>#REF!</v>
      </c>
      <c r="AH148" s="163" t="e">
        <f>AH17+AH21+AH39+AH74+#REF!+#REF!+#REF!</f>
        <v>#REF!</v>
      </c>
      <c r="AI148" s="163" t="e">
        <f>AI17+AI21+AI39+AI74+#REF!+#REF!+#REF!</f>
        <v>#REF!</v>
      </c>
      <c r="AJ148" s="163" t="e">
        <f>AJ17+AJ21+AJ39+AJ74+#REF!+#REF!+#REF!</f>
        <v>#REF!</v>
      </c>
      <c r="AK148" s="163" t="e">
        <f>AK17+AK21+AK39+AK74+#REF!+#REF!+#REF!</f>
        <v>#REF!</v>
      </c>
      <c r="AL148" s="163" t="e">
        <f>AL17+AL21+AL39+AL74+#REF!+#REF!+#REF!</f>
        <v>#REF!</v>
      </c>
      <c r="AM148" s="163" t="e">
        <f>AM17+AM21+AM39+AM74+#REF!+#REF!+#REF!</f>
        <v>#REF!</v>
      </c>
      <c r="AN148" s="163" t="e">
        <f>AN17+AN21+AN39+AN74+#REF!+#REF!+#REF!</f>
        <v>#REF!</v>
      </c>
      <c r="AR148" s="405"/>
      <c r="AT148" s="121"/>
      <c r="AU148" s="121"/>
      <c r="AV148" s="121"/>
      <c r="AW148" s="121"/>
      <c r="AX148" s="121"/>
      <c r="AY148" s="121"/>
      <c r="AZ148" s="121"/>
      <c r="BA148" s="121"/>
    </row>
    <row r="149" spans="1:53" s="13" customFormat="1" ht="18" customHeight="1" thickBot="1">
      <c r="A149" s="832" t="s">
        <v>310</v>
      </c>
      <c r="B149" s="833"/>
      <c r="C149" s="833"/>
      <c r="D149" s="833"/>
      <c r="E149" s="833"/>
      <c r="F149" s="833"/>
      <c r="G149" s="833"/>
      <c r="H149" s="833"/>
      <c r="I149" s="833"/>
      <c r="J149" s="833"/>
      <c r="K149" s="833"/>
      <c r="L149" s="833"/>
      <c r="M149" s="833"/>
      <c r="N149" s="833"/>
      <c r="O149" s="833"/>
      <c r="P149" s="833"/>
      <c r="Q149" s="833"/>
      <c r="R149" s="833"/>
      <c r="S149" s="833"/>
      <c r="T149" s="833"/>
      <c r="U149" s="833"/>
      <c r="V149" s="834"/>
      <c r="W149" s="212"/>
      <c r="X149" s="121"/>
      <c r="Y149" s="121"/>
      <c r="Z149" s="121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R149" s="405"/>
      <c r="AT149" s="121"/>
      <c r="AU149" s="121"/>
      <c r="AV149" s="121"/>
      <c r="AW149" s="121"/>
      <c r="AX149" s="121"/>
      <c r="AY149" s="121"/>
      <c r="AZ149" s="121"/>
      <c r="BA149" s="121"/>
    </row>
    <row r="150" spans="1:53" s="8" customFormat="1" ht="19.5" customHeight="1">
      <c r="A150" s="495">
        <v>1</v>
      </c>
      <c r="B150" s="502" t="s">
        <v>38</v>
      </c>
      <c r="C150" s="495"/>
      <c r="D150" s="496"/>
      <c r="E150" s="496"/>
      <c r="F150" s="508"/>
      <c r="G150" s="511">
        <f>G151+G152</f>
        <v>13</v>
      </c>
      <c r="H150" s="504">
        <f aca="true" t="shared" si="52" ref="H150:M150">H151+H152</f>
        <v>390</v>
      </c>
      <c r="I150" s="497">
        <f t="shared" si="52"/>
        <v>264</v>
      </c>
      <c r="J150" s="497">
        <f t="shared" si="52"/>
        <v>4</v>
      </c>
      <c r="K150" s="497">
        <f t="shared" si="52"/>
        <v>0</v>
      </c>
      <c r="L150" s="497">
        <f t="shared" si="52"/>
        <v>260</v>
      </c>
      <c r="M150" s="506">
        <f t="shared" si="52"/>
        <v>126</v>
      </c>
      <c r="N150" s="510"/>
      <c r="O150" s="159"/>
      <c r="P150" s="498"/>
      <c r="Q150" s="159"/>
      <c r="R150" s="498"/>
      <c r="S150" s="159"/>
      <c r="T150" s="498"/>
      <c r="U150" s="159"/>
      <c r="V150" s="499"/>
      <c r="W150" s="287"/>
      <c r="X150" s="163"/>
      <c r="Y150" s="163"/>
      <c r="Z150" s="163"/>
      <c r="AB150" s="163"/>
      <c r="AC150" s="163"/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R150" s="97"/>
      <c r="AT150" s="163"/>
      <c r="AU150" s="163"/>
      <c r="AV150" s="163"/>
      <c r="AW150" s="163"/>
      <c r="AX150" s="163"/>
      <c r="AY150" s="163"/>
      <c r="AZ150" s="163"/>
      <c r="BA150" s="163"/>
    </row>
    <row r="151" spans="1:53" s="8" customFormat="1" ht="19.5" customHeight="1">
      <c r="A151" s="500" t="s">
        <v>285</v>
      </c>
      <c r="B151" s="503" t="s">
        <v>38</v>
      </c>
      <c r="C151" s="507"/>
      <c r="D151" s="513" t="s">
        <v>286</v>
      </c>
      <c r="E151" s="288"/>
      <c r="F151" s="509"/>
      <c r="G151" s="511">
        <v>7</v>
      </c>
      <c r="H151" s="505">
        <f>G151*30</f>
        <v>210</v>
      </c>
      <c r="I151" s="288">
        <f>L151+J151</f>
        <v>132</v>
      </c>
      <c r="J151" s="288">
        <v>4</v>
      </c>
      <c r="K151" s="288"/>
      <c r="L151" s="288">
        <v>128</v>
      </c>
      <c r="M151" s="512">
        <f>H151-I151</f>
        <v>78</v>
      </c>
      <c r="N151" s="514">
        <v>4</v>
      </c>
      <c r="O151" s="53">
        <v>4</v>
      </c>
      <c r="P151" s="515"/>
      <c r="Q151" s="53"/>
      <c r="R151" s="494"/>
      <c r="S151" s="83"/>
      <c r="T151" s="494"/>
      <c r="U151" s="83"/>
      <c r="V151" s="501"/>
      <c r="W151" s="287"/>
      <c r="X151" s="163"/>
      <c r="Y151" s="163"/>
      <c r="Z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R151" s="97"/>
      <c r="AT151" s="163"/>
      <c r="AU151" s="163"/>
      <c r="AV151" s="163"/>
      <c r="AW151" s="163"/>
      <c r="AX151" s="163"/>
      <c r="AY151" s="163"/>
      <c r="AZ151" s="163"/>
      <c r="BA151" s="163"/>
    </row>
    <row r="152" spans="1:53" s="8" customFormat="1" ht="19.5" customHeight="1">
      <c r="A152" s="500" t="s">
        <v>287</v>
      </c>
      <c r="B152" s="503" t="s">
        <v>38</v>
      </c>
      <c r="C152" s="507"/>
      <c r="D152" s="513" t="s">
        <v>288</v>
      </c>
      <c r="E152" s="288"/>
      <c r="F152" s="509"/>
      <c r="G152" s="511">
        <v>6</v>
      </c>
      <c r="H152" s="505">
        <f>G152*30</f>
        <v>180</v>
      </c>
      <c r="I152" s="288">
        <f>L152+J152</f>
        <v>132</v>
      </c>
      <c r="J152" s="288"/>
      <c r="K152" s="288"/>
      <c r="L152" s="288">
        <v>132</v>
      </c>
      <c r="M152" s="512">
        <f>H152-I152</f>
        <v>48</v>
      </c>
      <c r="N152" s="514"/>
      <c r="O152" s="53"/>
      <c r="P152" s="515">
        <v>4</v>
      </c>
      <c r="Q152" s="53">
        <v>4</v>
      </c>
      <c r="R152" s="494"/>
      <c r="S152" s="83"/>
      <c r="T152" s="494"/>
      <c r="U152" s="83"/>
      <c r="V152" s="501"/>
      <c r="W152" s="287"/>
      <c r="X152" s="163"/>
      <c r="Y152" s="163"/>
      <c r="Z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R152" s="97"/>
      <c r="AT152" s="163"/>
      <c r="AU152" s="163"/>
      <c r="AV152" s="163"/>
      <c r="AW152" s="163"/>
      <c r="AX152" s="163"/>
      <c r="AY152" s="163"/>
      <c r="AZ152" s="163"/>
      <c r="BA152" s="163"/>
    </row>
    <row r="153" spans="1:53" s="8" customFormat="1" ht="25.5" customHeight="1">
      <c r="A153" s="500" t="s">
        <v>228</v>
      </c>
      <c r="B153" s="503" t="s">
        <v>38</v>
      </c>
      <c r="C153" s="507"/>
      <c r="D153" s="513" t="s">
        <v>289</v>
      </c>
      <c r="E153" s="288"/>
      <c r="F153" s="509"/>
      <c r="G153" s="511"/>
      <c r="H153" s="551"/>
      <c r="I153" s="288"/>
      <c r="J153" s="288"/>
      <c r="K153" s="288"/>
      <c r="L153" s="288"/>
      <c r="M153" s="552"/>
      <c r="N153" s="553"/>
      <c r="O153" s="83"/>
      <c r="P153" s="494"/>
      <c r="Q153" s="83"/>
      <c r="R153" s="494" t="s">
        <v>39</v>
      </c>
      <c r="S153" s="494" t="s">
        <v>39</v>
      </c>
      <c r="T153" s="494" t="s">
        <v>39</v>
      </c>
      <c r="U153" s="83"/>
      <c r="V153" s="501"/>
      <c r="W153" s="287"/>
      <c r="X153" s="163"/>
      <c r="Y153" s="163"/>
      <c r="Z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R153" s="97"/>
      <c r="AT153" s="163"/>
      <c r="AU153" s="163"/>
      <c r="AV153" s="163"/>
      <c r="AW153" s="163"/>
      <c r="AX153" s="163"/>
      <c r="AY153" s="163"/>
      <c r="AZ153" s="163"/>
      <c r="BA153" s="163"/>
    </row>
    <row r="154" spans="1:53" s="8" customFormat="1" ht="33" customHeight="1">
      <c r="A154" s="528" t="s">
        <v>322</v>
      </c>
      <c r="B154" s="529" t="s">
        <v>323</v>
      </c>
      <c r="C154" s="262"/>
      <c r="D154" s="472"/>
      <c r="E154" s="472"/>
      <c r="F154" s="530"/>
      <c r="G154" s="531">
        <f>SUM(G155:G158)</f>
        <v>18</v>
      </c>
      <c r="H154" s="554">
        <f aca="true" t="shared" si="53" ref="H154:M154">SUM(H155:H158)</f>
        <v>540</v>
      </c>
      <c r="I154" s="555">
        <f t="shared" si="53"/>
        <v>294</v>
      </c>
      <c r="J154" s="555"/>
      <c r="K154" s="555"/>
      <c r="L154" s="555">
        <f t="shared" si="53"/>
        <v>294</v>
      </c>
      <c r="M154" s="556">
        <f t="shared" si="53"/>
        <v>246</v>
      </c>
      <c r="N154" s="532"/>
      <c r="O154" s="290"/>
      <c r="P154" s="533"/>
      <c r="Q154" s="290"/>
      <c r="R154" s="533"/>
      <c r="S154" s="533"/>
      <c r="T154" s="533"/>
      <c r="U154" s="290"/>
      <c r="V154" s="534"/>
      <c r="W154" s="287"/>
      <c r="X154" s="163"/>
      <c r="Y154" s="163"/>
      <c r="Z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R154" s="97"/>
      <c r="AT154" s="163"/>
      <c r="AU154" s="163"/>
      <c r="AV154" s="163"/>
      <c r="AW154" s="163"/>
      <c r="AX154" s="163"/>
      <c r="AY154" s="163"/>
      <c r="AZ154" s="163"/>
      <c r="BA154" s="163"/>
    </row>
    <row r="155" spans="1:53" s="8" customFormat="1" ht="21" customHeight="1">
      <c r="A155" s="535" t="s">
        <v>324</v>
      </c>
      <c r="B155" s="536" t="s">
        <v>325</v>
      </c>
      <c r="C155" s="537">
        <v>2</v>
      </c>
      <c r="D155" s="538" t="s">
        <v>22</v>
      </c>
      <c r="E155" s="60"/>
      <c r="F155" s="527"/>
      <c r="G155" s="539">
        <v>6</v>
      </c>
      <c r="H155" s="564">
        <f>G155*30</f>
        <v>180</v>
      </c>
      <c r="I155" s="288">
        <f>J155+K155+L155</f>
        <v>99</v>
      </c>
      <c r="J155" s="34"/>
      <c r="K155" s="34"/>
      <c r="L155" s="34">
        <v>99</v>
      </c>
      <c r="M155" s="299">
        <f>H155-I155</f>
        <v>81</v>
      </c>
      <c r="N155" s="540">
        <v>3</v>
      </c>
      <c r="O155" s="53">
        <v>3</v>
      </c>
      <c r="P155" s="515"/>
      <c r="Q155" s="53"/>
      <c r="R155" s="515"/>
      <c r="S155" s="515"/>
      <c r="T155" s="515"/>
      <c r="U155" s="53"/>
      <c r="V155" s="412"/>
      <c r="W155" s="287"/>
      <c r="X155" s="163"/>
      <c r="Y155" s="163"/>
      <c r="Z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R155" s="97"/>
      <c r="AT155" s="163"/>
      <c r="AU155" s="163"/>
      <c r="AV155" s="163"/>
      <c r="AW155" s="163"/>
      <c r="AX155" s="163"/>
      <c r="AY155" s="163"/>
      <c r="AZ155" s="163"/>
      <c r="BA155" s="163"/>
    </row>
    <row r="156" spans="1:53" s="8" customFormat="1" ht="20.25" customHeight="1">
      <c r="A156" s="535" t="s">
        <v>326</v>
      </c>
      <c r="B156" s="536" t="s">
        <v>325</v>
      </c>
      <c r="C156" s="537">
        <v>4</v>
      </c>
      <c r="D156" s="538" t="s">
        <v>41</v>
      </c>
      <c r="E156" s="60"/>
      <c r="F156" s="527"/>
      <c r="G156" s="539">
        <v>6</v>
      </c>
      <c r="H156" s="564">
        <f>G156*30</f>
        <v>180</v>
      </c>
      <c r="I156" s="449">
        <f>J156+K156+L156</f>
        <v>99</v>
      </c>
      <c r="J156" s="34"/>
      <c r="K156" s="34"/>
      <c r="L156" s="34">
        <v>99</v>
      </c>
      <c r="M156" s="299">
        <f>H156-I156</f>
        <v>81</v>
      </c>
      <c r="N156" s="540"/>
      <c r="O156" s="53"/>
      <c r="P156" s="515">
        <v>3</v>
      </c>
      <c r="Q156" s="53">
        <v>3</v>
      </c>
      <c r="R156" s="515"/>
      <c r="S156" s="515"/>
      <c r="T156" s="515"/>
      <c r="U156" s="53"/>
      <c r="V156" s="412"/>
      <c r="W156" s="287"/>
      <c r="X156" s="163"/>
      <c r="Y156" s="163"/>
      <c r="Z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R156" s="97"/>
      <c r="AT156" s="163"/>
      <c r="AU156" s="163"/>
      <c r="AV156" s="163"/>
      <c r="AW156" s="163"/>
      <c r="AX156" s="163"/>
      <c r="AY156" s="163"/>
      <c r="AZ156" s="163"/>
      <c r="BA156" s="163"/>
    </row>
    <row r="157" spans="1:53" s="8" customFormat="1" ht="21.75" customHeight="1">
      <c r="A157" s="535" t="s">
        <v>327</v>
      </c>
      <c r="B157" s="536" t="s">
        <v>325</v>
      </c>
      <c r="C157" s="537">
        <v>6</v>
      </c>
      <c r="D157" s="538" t="s">
        <v>43</v>
      </c>
      <c r="E157" s="60"/>
      <c r="F157" s="527"/>
      <c r="G157" s="539">
        <v>4</v>
      </c>
      <c r="H157" s="564">
        <f>G157*30</f>
        <v>120</v>
      </c>
      <c r="I157" s="449">
        <f>J157+K157+L157</f>
        <v>66</v>
      </c>
      <c r="J157" s="34"/>
      <c r="K157" s="34"/>
      <c r="L157" s="34">
        <v>66</v>
      </c>
      <c r="M157" s="299">
        <f>H157-I157</f>
        <v>54</v>
      </c>
      <c r="N157" s="540"/>
      <c r="O157" s="53"/>
      <c r="P157" s="515"/>
      <c r="Q157" s="53"/>
      <c r="R157" s="515">
        <v>2</v>
      </c>
      <c r="S157" s="515">
        <v>2</v>
      </c>
      <c r="T157" s="515"/>
      <c r="U157" s="53"/>
      <c r="V157" s="412"/>
      <c r="W157" s="287"/>
      <c r="X157" s="163"/>
      <c r="Y157" s="163"/>
      <c r="Z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R157" s="97"/>
      <c r="AT157" s="163"/>
      <c r="AU157" s="163"/>
      <c r="AV157" s="163"/>
      <c r="AW157" s="163"/>
      <c r="AX157" s="163"/>
      <c r="AY157" s="163"/>
      <c r="AZ157" s="163"/>
      <c r="BA157" s="163"/>
    </row>
    <row r="158" spans="1:53" s="8" customFormat="1" ht="23.25" customHeight="1" thickBot="1">
      <c r="A158" s="541" t="s">
        <v>328</v>
      </c>
      <c r="B158" s="542" t="s">
        <v>325</v>
      </c>
      <c r="C158" s="543">
        <v>7</v>
      </c>
      <c r="D158" s="544"/>
      <c r="E158" s="133"/>
      <c r="F158" s="545"/>
      <c r="G158" s="546">
        <v>2</v>
      </c>
      <c r="H158" s="565">
        <f>G158*30</f>
        <v>60</v>
      </c>
      <c r="I158" s="566">
        <f>J158+K158+L158</f>
        <v>30</v>
      </c>
      <c r="J158" s="100"/>
      <c r="K158" s="100"/>
      <c r="L158" s="100">
        <v>30</v>
      </c>
      <c r="M158" s="547">
        <f>H158-I158</f>
        <v>30</v>
      </c>
      <c r="N158" s="548"/>
      <c r="O158" s="57"/>
      <c r="P158" s="549"/>
      <c r="Q158" s="57"/>
      <c r="R158" s="549"/>
      <c r="S158" s="549"/>
      <c r="T158" s="549">
        <v>2</v>
      </c>
      <c r="U158" s="57"/>
      <c r="V158" s="550"/>
      <c r="W158" s="287"/>
      <c r="X158" s="163"/>
      <c r="Y158" s="163"/>
      <c r="Z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R158" s="97"/>
      <c r="AT158" s="163"/>
      <c r="AU158" s="163"/>
      <c r="AV158" s="163"/>
      <c r="AW158" s="163"/>
      <c r="AX158" s="163"/>
      <c r="AY158" s="163"/>
      <c r="AZ158" s="163"/>
      <c r="BA158" s="163"/>
    </row>
    <row r="159" spans="1:53" s="13" customFormat="1" ht="26.2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137"/>
      <c r="O159" s="201"/>
      <c r="P159" s="137"/>
      <c r="Q159" s="201"/>
      <c r="R159" s="137"/>
      <c r="S159" s="201"/>
      <c r="T159" s="137"/>
      <c r="U159" s="201"/>
      <c r="V159" s="201"/>
      <c r="W159" s="121"/>
      <c r="X159" s="121"/>
      <c r="Y159" s="121"/>
      <c r="Z159" s="121"/>
      <c r="AB159" s="182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R159" s="405"/>
      <c r="AT159" s="121"/>
      <c r="AU159" s="121"/>
      <c r="AV159" s="121"/>
      <c r="AW159" s="121"/>
      <c r="AX159" s="121"/>
      <c r="AY159" s="121"/>
      <c r="AZ159" s="121"/>
      <c r="BA159" s="121"/>
    </row>
    <row r="160" spans="1:53" s="13" customFormat="1" ht="18" customHeight="1">
      <c r="A160" s="99"/>
      <c r="B160" s="525" t="s">
        <v>100</v>
      </c>
      <c r="C160" s="525"/>
      <c r="D160" s="725"/>
      <c r="E160" s="725"/>
      <c r="F160" s="726"/>
      <c r="G160" s="726"/>
      <c r="H160" s="525"/>
      <c r="I160" s="727" t="s">
        <v>101</v>
      </c>
      <c r="J160" s="858"/>
      <c r="K160" s="858"/>
      <c r="L160" s="25"/>
      <c r="M160" s="25"/>
      <c r="N160" s="260"/>
      <c r="O160" s="260"/>
      <c r="P160" s="260"/>
      <c r="Q160" s="260"/>
      <c r="R160" s="260"/>
      <c r="S160" s="260"/>
      <c r="T160" s="260"/>
      <c r="U160" s="260"/>
      <c r="V160" s="97"/>
      <c r="W160" s="184">
        <f>SUMIF(W15:W147,"а",$G15:$G147)</f>
        <v>13</v>
      </c>
      <c r="X160" s="184">
        <f>SUMIF(X15:X147,"а",$G15:$G147)</f>
        <v>21</v>
      </c>
      <c r="Y160" s="184">
        <f>SUMIF(Y15:Y147,"а",$G15:$G147)-3</f>
        <v>28.5</v>
      </c>
      <c r="Z160" s="184">
        <f>SUMIF(Z15:Z147,"а",$G15:$G147)-0.85</f>
        <v>47.15</v>
      </c>
      <c r="AB160" s="182" t="s">
        <v>187</v>
      </c>
      <c r="AC160" s="183" t="e">
        <f>#REF!+AC22+AC35+AC80+AC112+#REF!+#REF!</f>
        <v>#REF!</v>
      </c>
      <c r="AD160" s="183" t="e">
        <f>#REF!+AD22+AD35+AD80+AD112+#REF!+#REF!</f>
        <v>#REF!</v>
      </c>
      <c r="AE160" s="183" t="e">
        <f>#REF!+AE22+AE35+AE80+AE112+#REF!+#REF!</f>
        <v>#REF!</v>
      </c>
      <c r="AF160" s="183" t="e">
        <f>#REF!+AF22+AF35+AF80+AF112+#REF!+#REF!</f>
        <v>#REF!</v>
      </c>
      <c r="AG160" s="183" t="e">
        <f>#REF!+AG22+AG35+AG80+AG112+#REF!+#REF!</f>
        <v>#REF!</v>
      </c>
      <c r="AH160" s="183" t="e">
        <f>#REF!+AH22+AH35+AH80+AH112+#REF!+#REF!</f>
        <v>#REF!</v>
      </c>
      <c r="AI160" s="183" t="e">
        <f>#REF!+AI22+AI35+AI80+AI112+#REF!+#REF!</f>
        <v>#REF!</v>
      </c>
      <c r="AJ160" s="183" t="e">
        <f>#REF!+AJ22+AJ35+AJ80+AJ112+#REF!+#REF!</f>
        <v>#REF!</v>
      </c>
      <c r="AK160" s="183" t="e">
        <f>#REF!+AK22+AK35+AK80+AK112+#REF!+#REF!</f>
        <v>#REF!</v>
      </c>
      <c r="AL160" s="183" t="e">
        <f>#REF!+AL22+AL35+AL80+AL112+#REF!+#REF!</f>
        <v>#REF!</v>
      </c>
      <c r="AM160" s="183" t="e">
        <f>#REF!+AM22+AM35+AM80+AM112+#REF!+#REF!</f>
        <v>#REF!</v>
      </c>
      <c r="AN160" s="183" t="e">
        <f>#REF!+AN22+AN35+AN80+AN112+#REF!+#REF!</f>
        <v>#REF!</v>
      </c>
      <c r="AR160" s="405"/>
      <c r="AT160" s="121"/>
      <c r="AU160" s="121"/>
      <c r="AV160" s="121"/>
      <c r="AW160" s="121"/>
      <c r="AX160" s="121"/>
      <c r="AY160" s="121"/>
      <c r="AZ160" s="121"/>
      <c r="BA160" s="121"/>
    </row>
    <row r="161" spans="1:53" s="13" customFormat="1" ht="18" customHeight="1">
      <c r="A161" s="99"/>
      <c r="B161" s="525"/>
      <c r="C161" s="525"/>
      <c r="D161" s="525"/>
      <c r="E161" s="525"/>
      <c r="F161" s="525"/>
      <c r="G161" s="525"/>
      <c r="H161" s="525"/>
      <c r="I161" s="525"/>
      <c r="J161" s="525"/>
      <c r="K161" s="525"/>
      <c r="L161" s="25"/>
      <c r="M161" s="25"/>
      <c r="N161" s="97"/>
      <c r="O161" s="97"/>
      <c r="P161" s="97"/>
      <c r="Q161" s="97"/>
      <c r="R161" s="97"/>
      <c r="S161" s="181"/>
      <c r="T161" s="97"/>
      <c r="U161" s="181"/>
      <c r="V161" s="97"/>
      <c r="AR161" s="405"/>
      <c r="AT161" s="121"/>
      <c r="AU161" s="121"/>
      <c r="AV161" s="121"/>
      <c r="AW161" s="121"/>
      <c r="AX161" s="121"/>
      <c r="AY161" s="121"/>
      <c r="AZ161" s="121"/>
      <c r="BA161" s="121"/>
    </row>
    <row r="162" spans="1:53" s="13" customFormat="1" ht="18" customHeight="1">
      <c r="A162" s="99"/>
      <c r="B162" s="525" t="s">
        <v>226</v>
      </c>
      <c r="C162" s="525"/>
      <c r="D162" s="725"/>
      <c r="E162" s="725"/>
      <c r="F162" s="726"/>
      <c r="G162" s="726"/>
      <c r="H162" s="525"/>
      <c r="I162" s="727" t="s">
        <v>227</v>
      </c>
      <c r="J162" s="728"/>
      <c r="K162" s="728"/>
      <c r="L162" s="25"/>
      <c r="M162" s="25"/>
      <c r="N162" s="97"/>
      <c r="O162" s="97"/>
      <c r="P162" s="97"/>
      <c r="Q162" s="97"/>
      <c r="R162" s="97"/>
      <c r="S162" s="97"/>
      <c r="T162" s="97"/>
      <c r="U162" s="97"/>
      <c r="V162" s="97"/>
      <c r="AR162" s="405"/>
      <c r="AT162" s="121"/>
      <c r="AU162" s="121"/>
      <c r="AV162" s="121"/>
      <c r="AW162" s="121"/>
      <c r="AX162" s="121"/>
      <c r="AY162" s="121"/>
      <c r="AZ162" s="121"/>
      <c r="BA162" s="121"/>
    </row>
    <row r="163" spans="1:53" s="13" customFormat="1" ht="12.75" customHeight="1">
      <c r="A163" s="27"/>
      <c r="B163" s="27"/>
      <c r="C163" s="28"/>
      <c r="D163" s="28"/>
      <c r="E163" s="28"/>
      <c r="F163" s="28"/>
      <c r="G163" s="29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29"/>
      <c r="V163" s="30"/>
      <c r="AR163" s="405"/>
      <c r="AT163" s="121"/>
      <c r="AU163" s="121"/>
      <c r="AV163" s="121"/>
      <c r="AW163" s="121"/>
      <c r="AX163" s="121"/>
      <c r="AY163" s="121"/>
      <c r="AZ163" s="121"/>
      <c r="BA163" s="121"/>
    </row>
    <row r="164" spans="1:53" s="13" customFormat="1" ht="18" customHeight="1">
      <c r="A164" s="99"/>
      <c r="B164" s="525" t="s">
        <v>329</v>
      </c>
      <c r="C164" s="525"/>
      <c r="D164" s="725"/>
      <c r="E164" s="725"/>
      <c r="F164" s="726"/>
      <c r="G164" s="726"/>
      <c r="H164" s="525"/>
      <c r="I164" s="727" t="s">
        <v>332</v>
      </c>
      <c r="J164" s="728"/>
      <c r="K164" s="728"/>
      <c r="L164" s="25"/>
      <c r="M164" s="25"/>
      <c r="N164" s="97"/>
      <c r="O164" s="97"/>
      <c r="P164" s="97"/>
      <c r="Q164" s="97"/>
      <c r="R164" s="97"/>
      <c r="S164" s="97"/>
      <c r="T164" s="97"/>
      <c r="U164" s="97"/>
      <c r="V164" s="97"/>
      <c r="AR164" s="405"/>
      <c r="AT164" s="121"/>
      <c r="AU164" s="121"/>
      <c r="AV164" s="121"/>
      <c r="AW164" s="121"/>
      <c r="AX164" s="121"/>
      <c r="AY164" s="121"/>
      <c r="AZ164" s="121"/>
      <c r="BA164" s="121"/>
    </row>
    <row r="165" spans="3:26" ht="18.75">
      <c r="C165" s="42"/>
      <c r="D165" s="137"/>
      <c r="E165" s="138"/>
      <c r="F165" s="42"/>
      <c r="G165" s="137"/>
      <c r="Y165" s="5" t="s">
        <v>178</v>
      </c>
      <c r="Z165" s="5">
        <f>Z164-0.65-0.2</f>
        <v>-0.8500000000000001</v>
      </c>
    </row>
    <row r="166" spans="3:7" ht="18.75">
      <c r="C166" s="42"/>
      <c r="D166" s="138"/>
      <c r="E166" s="138"/>
      <c r="F166" s="42"/>
      <c r="G166" s="137"/>
    </row>
    <row r="167" spans="1:44" ht="18.75">
      <c r="A167" s="42"/>
      <c r="B167" s="138"/>
      <c r="C167" s="138"/>
      <c r="D167" s="42"/>
      <c r="E167" s="137"/>
      <c r="G167" s="8"/>
      <c r="H167" s="8"/>
      <c r="K167" s="97"/>
      <c r="M167" s="8"/>
      <c r="U167" s="5"/>
      <c r="V167" s="5"/>
      <c r="AP167" s="406"/>
      <c r="AR167" s="5"/>
    </row>
    <row r="168" spans="1:44" ht="18.75">
      <c r="A168" s="42"/>
      <c r="B168" s="120"/>
      <c r="C168" s="460"/>
      <c r="D168" s="460"/>
      <c r="E168" s="138"/>
      <c r="G168" s="8"/>
      <c r="H168" s="8"/>
      <c r="K168" s="97"/>
      <c r="M168" s="8"/>
      <c r="U168" s="5"/>
      <c r="V168" s="5"/>
      <c r="AP168" s="406"/>
      <c r="AR168" s="5"/>
    </row>
    <row r="169" spans="1:53" ht="18.75">
      <c r="A169" s="42"/>
      <c r="B169" s="120"/>
      <c r="C169" s="460"/>
      <c r="D169" s="460"/>
      <c r="E169" s="137"/>
      <c r="G169" s="8"/>
      <c r="H169" s="8"/>
      <c r="K169" s="97"/>
      <c r="M169" s="8"/>
      <c r="U169" s="5"/>
      <c r="V169" s="5"/>
      <c r="AP169" s="406"/>
      <c r="AR169" s="5"/>
      <c r="AT169" s="723"/>
      <c r="AU169" s="723"/>
      <c r="AV169" s="723"/>
      <c r="AW169" s="723"/>
      <c r="AX169" s="723"/>
      <c r="AY169" s="723"/>
      <c r="AZ169" s="723"/>
      <c r="BA169" s="723"/>
    </row>
    <row r="170" spans="1:53" ht="18.75">
      <c r="A170" s="42"/>
      <c r="B170" s="120"/>
      <c r="C170" s="460"/>
      <c r="D170" s="460"/>
      <c r="E170" s="138"/>
      <c r="G170" s="8"/>
      <c r="H170" s="8"/>
      <c r="K170" s="97"/>
      <c r="M170" s="8"/>
      <c r="U170" s="5"/>
      <c r="V170" s="5"/>
      <c r="AP170" s="406"/>
      <c r="AR170" s="5"/>
      <c r="AT170" s="183" t="s">
        <v>32</v>
      </c>
      <c r="AU170" s="183" t="s">
        <v>33</v>
      </c>
      <c r="AV170" s="183" t="s">
        <v>34</v>
      </c>
      <c r="AW170" s="183" t="s">
        <v>35</v>
      </c>
      <c r="AX170" s="183"/>
      <c r="AY170" s="183"/>
      <c r="AZ170" s="183"/>
      <c r="BA170" s="183"/>
    </row>
    <row r="171" spans="1:50" ht="18.75">
      <c r="A171" s="42"/>
      <c r="B171" s="120"/>
      <c r="C171" s="460"/>
      <c r="D171" s="460"/>
      <c r="E171" s="138"/>
      <c r="G171" s="8"/>
      <c r="H171" s="8"/>
      <c r="K171" s="97"/>
      <c r="M171" s="8"/>
      <c r="U171" s="5"/>
      <c r="V171" s="5"/>
      <c r="AP171" s="406"/>
      <c r="AR171" s="5"/>
      <c r="AS171" s="5" t="s">
        <v>290</v>
      </c>
      <c r="AT171" s="469">
        <f>AT33+AU33</f>
        <v>57</v>
      </c>
      <c r="AU171" s="469">
        <f>AV33+AW33</f>
        <v>13</v>
      </c>
      <c r="AV171" s="469">
        <f>AX33+AY33</f>
        <v>0</v>
      </c>
      <c r="AW171" s="469">
        <f>AZ33+BA33</f>
        <v>0</v>
      </c>
      <c r="AX171" s="469">
        <f aca="true" t="shared" si="54" ref="AX171:AX176">SUM(AT171:AW171)</f>
        <v>70</v>
      </c>
    </row>
    <row r="172" spans="1:50" ht="18.75">
      <c r="A172" s="42"/>
      <c r="B172" s="120"/>
      <c r="C172" s="460"/>
      <c r="D172" s="461"/>
      <c r="E172" s="138"/>
      <c r="G172" s="8"/>
      <c r="H172" s="8"/>
      <c r="K172" s="97"/>
      <c r="M172" s="8"/>
      <c r="U172" s="5"/>
      <c r="V172" s="5"/>
      <c r="AP172" s="406"/>
      <c r="AR172" s="5"/>
      <c r="AS172" s="5" t="s">
        <v>291</v>
      </c>
      <c r="AT172" s="469">
        <f>AT54+AU54</f>
        <v>13.5</v>
      </c>
      <c r="AU172" s="469">
        <f>AV54+AW54</f>
        <v>33</v>
      </c>
      <c r="AV172" s="469">
        <f>AX54+AY54</f>
        <v>33</v>
      </c>
      <c r="AW172" s="469">
        <f>AZ54+BA54</f>
        <v>26</v>
      </c>
      <c r="AX172" s="469">
        <f t="shared" si="54"/>
        <v>105.5</v>
      </c>
    </row>
    <row r="173" spans="1:50" ht="18.75">
      <c r="A173" s="42"/>
      <c r="B173" s="120"/>
      <c r="C173" s="460"/>
      <c r="D173" s="460"/>
      <c r="E173" s="137"/>
      <c r="G173" s="8"/>
      <c r="H173" s="8"/>
      <c r="K173" s="97"/>
      <c r="M173" s="8"/>
      <c r="U173" s="5"/>
      <c r="V173" s="5"/>
      <c r="AP173" s="406"/>
      <c r="AR173" s="5"/>
      <c r="AS173" s="5" t="s">
        <v>292</v>
      </c>
      <c r="AT173" s="469">
        <f>G56</f>
        <v>3</v>
      </c>
      <c r="AU173" s="469">
        <f>G57</f>
        <v>4.5</v>
      </c>
      <c r="AV173" s="469">
        <f>G58</f>
        <v>4.5</v>
      </c>
      <c r="AW173" s="469">
        <f>G59</f>
        <v>4.5</v>
      </c>
      <c r="AX173" s="469">
        <f t="shared" si="54"/>
        <v>16.5</v>
      </c>
    </row>
    <row r="174" spans="1:50" ht="18.75">
      <c r="A174" s="42"/>
      <c r="B174" s="120"/>
      <c r="C174" s="460"/>
      <c r="D174" s="460"/>
      <c r="E174" s="138"/>
      <c r="G174" s="8"/>
      <c r="H174" s="8"/>
      <c r="K174" s="97"/>
      <c r="M174" s="8"/>
      <c r="U174" s="5"/>
      <c r="V174" s="5"/>
      <c r="AP174" s="406"/>
      <c r="AR174" s="5"/>
      <c r="AS174" s="5" t="s">
        <v>293</v>
      </c>
      <c r="AW174" s="468">
        <f>G62</f>
        <v>7.5</v>
      </c>
      <c r="AX174" s="469">
        <f t="shared" si="54"/>
        <v>7.5</v>
      </c>
    </row>
    <row r="175" spans="2:50" ht="18.75">
      <c r="B175" s="120"/>
      <c r="C175" s="460"/>
      <c r="D175" s="461"/>
      <c r="E175" s="138"/>
      <c r="F175" s="42"/>
      <c r="G175" s="138"/>
      <c r="AS175" s="5" t="s">
        <v>294</v>
      </c>
      <c r="AT175" s="457">
        <f>AT74+AU74</f>
        <v>0</v>
      </c>
      <c r="AU175" s="469">
        <f>AV74+AW74</f>
        <v>10</v>
      </c>
      <c r="AV175" s="469">
        <f>AX74+AY74</f>
        <v>6</v>
      </c>
      <c r="AW175" s="469">
        <f>AZ74+BA74</f>
        <v>6</v>
      </c>
      <c r="AX175" s="469">
        <f t="shared" si="54"/>
        <v>22</v>
      </c>
    </row>
    <row r="176" spans="2:50" ht="18.75">
      <c r="B176" s="120"/>
      <c r="C176" s="459"/>
      <c r="D176" s="459"/>
      <c r="E176" s="138"/>
      <c r="F176" s="42"/>
      <c r="G176" s="138"/>
      <c r="AS176" s="5" t="s">
        <v>295</v>
      </c>
      <c r="AT176" s="457">
        <f>AT114+AU114</f>
        <v>0</v>
      </c>
      <c r="AU176" s="469">
        <f>AV114+AW114</f>
        <v>12.5</v>
      </c>
      <c r="AV176" s="469">
        <f>AX114+AY114</f>
        <v>12.5</v>
      </c>
      <c r="AW176" s="469">
        <f>AZ114+BA114</f>
        <v>13</v>
      </c>
      <c r="AX176" s="469">
        <f t="shared" si="54"/>
        <v>38</v>
      </c>
    </row>
    <row r="177" spans="2:50" ht="18.75">
      <c r="B177" s="120"/>
      <c r="C177" s="460"/>
      <c r="D177" s="460"/>
      <c r="E177" s="138"/>
      <c r="F177" s="42"/>
      <c r="G177" s="138"/>
      <c r="AT177" s="468">
        <f>SUM(AT171:AT176)</f>
        <v>73.5</v>
      </c>
      <c r="AU177" s="468">
        <f>SUM(AU171:AU176)</f>
        <v>73</v>
      </c>
      <c r="AV177" s="468">
        <f>SUM(AV171:AV176)</f>
        <v>56</v>
      </c>
      <c r="AW177" s="468">
        <f>SUM(AW171:AW176)</f>
        <v>57</v>
      </c>
      <c r="AX177" s="468">
        <f>SUM(AX171:AX176)</f>
        <v>259.5</v>
      </c>
    </row>
    <row r="178" spans="2:4" ht="18.75">
      <c r="B178" s="120"/>
      <c r="C178" s="460"/>
      <c r="D178" s="460"/>
    </row>
    <row r="179" spans="2:4" ht="18.75">
      <c r="B179" s="120"/>
      <c r="C179" s="459"/>
      <c r="D179" s="460"/>
    </row>
  </sheetData>
  <sheetProtection/>
  <mergeCells count="113">
    <mergeCell ref="N2:V2"/>
    <mergeCell ref="N3:O4"/>
    <mergeCell ref="P3:Q4"/>
    <mergeCell ref="R3:S4"/>
    <mergeCell ref="T3:V4"/>
    <mergeCell ref="J4:L4"/>
    <mergeCell ref="D162:G162"/>
    <mergeCell ref="I162:K162"/>
    <mergeCell ref="H146:M146"/>
    <mergeCell ref="H147:M147"/>
    <mergeCell ref="A142:F143"/>
    <mergeCell ref="B2:B7"/>
    <mergeCell ref="J5:J7"/>
    <mergeCell ref="H144:M144"/>
    <mergeCell ref="D160:G160"/>
    <mergeCell ref="I160:K160"/>
    <mergeCell ref="A149:V149"/>
    <mergeCell ref="P148:Q148"/>
    <mergeCell ref="A67:B67"/>
    <mergeCell ref="N148:O148"/>
    <mergeCell ref="H145:M145"/>
    <mergeCell ref="A68:B68"/>
    <mergeCell ref="A113:B113"/>
    <mergeCell ref="A141:B141"/>
    <mergeCell ref="A114:B114"/>
    <mergeCell ref="A1:V1"/>
    <mergeCell ref="M3:M7"/>
    <mergeCell ref="N6:V6"/>
    <mergeCell ref="H2:M2"/>
    <mergeCell ref="E5:E7"/>
    <mergeCell ref="E4:F4"/>
    <mergeCell ref="A2:A7"/>
    <mergeCell ref="C2:F3"/>
    <mergeCell ref="I3:L3"/>
    <mergeCell ref="D4:D7"/>
    <mergeCell ref="A34:V34"/>
    <mergeCell ref="I4:I7"/>
    <mergeCell ref="A33:B33"/>
    <mergeCell ref="A108:B108"/>
    <mergeCell ref="A112:B112"/>
    <mergeCell ref="A139:B139"/>
    <mergeCell ref="A69:B69"/>
    <mergeCell ref="A109:B109"/>
    <mergeCell ref="A63:B63"/>
    <mergeCell ref="A65:V65"/>
    <mergeCell ref="A61:V61"/>
    <mergeCell ref="A55:V55"/>
    <mergeCell ref="T148:V148"/>
    <mergeCell ref="AF69:AH69"/>
    <mergeCell ref="A148:G148"/>
    <mergeCell ref="G142:G143"/>
    <mergeCell ref="R148:S148"/>
    <mergeCell ref="H142:M142"/>
    <mergeCell ref="A70:B70"/>
    <mergeCell ref="AF143:AH143"/>
    <mergeCell ref="AL7:AN8"/>
    <mergeCell ref="AC14:AE14"/>
    <mergeCell ref="AF14:AH14"/>
    <mergeCell ref="AC37:AE37"/>
    <mergeCell ref="AI14:AK14"/>
    <mergeCell ref="AL14:AN14"/>
    <mergeCell ref="AF37:AH37"/>
    <mergeCell ref="AI37:AK37"/>
    <mergeCell ref="AL37:AN37"/>
    <mergeCell ref="AC7:AE8"/>
    <mergeCell ref="AI7:AK8"/>
    <mergeCell ref="A10:V10"/>
    <mergeCell ref="L5:L7"/>
    <mergeCell ref="F5:F7"/>
    <mergeCell ref="K5:K7"/>
    <mergeCell ref="G2:G7"/>
    <mergeCell ref="H3:H7"/>
    <mergeCell ref="AF7:AH8"/>
    <mergeCell ref="A9:V9"/>
    <mergeCell ref="C4:C7"/>
    <mergeCell ref="AL50:AN50"/>
    <mergeCell ref="AF50:AH50"/>
    <mergeCell ref="AC50:AE50"/>
    <mergeCell ref="A73:B73"/>
    <mergeCell ref="H62:M62"/>
    <mergeCell ref="A66:V66"/>
    <mergeCell ref="A64:B64"/>
    <mergeCell ref="I63:M63"/>
    <mergeCell ref="AL69:AN69"/>
    <mergeCell ref="A54:B54"/>
    <mergeCell ref="AC69:AE69"/>
    <mergeCell ref="A140:V140"/>
    <mergeCell ref="A72:B72"/>
    <mergeCell ref="A111:B111"/>
    <mergeCell ref="A74:B74"/>
    <mergeCell ref="N142:O142"/>
    <mergeCell ref="P142:Q142"/>
    <mergeCell ref="A110:B110"/>
    <mergeCell ref="AT6:AU6"/>
    <mergeCell ref="AV6:AW6"/>
    <mergeCell ref="AX6:AY6"/>
    <mergeCell ref="AZ6:BA6"/>
    <mergeCell ref="R142:S142"/>
    <mergeCell ref="T142:V142"/>
    <mergeCell ref="A107:V107"/>
    <mergeCell ref="A71:B71"/>
    <mergeCell ref="AI69:AK69"/>
    <mergeCell ref="AI50:AK50"/>
    <mergeCell ref="AT169:AU169"/>
    <mergeCell ref="AV169:AW169"/>
    <mergeCell ref="AX169:AY169"/>
    <mergeCell ref="AZ169:BA169"/>
    <mergeCell ref="AL143:AN143"/>
    <mergeCell ref="D164:G164"/>
    <mergeCell ref="I164:K164"/>
    <mergeCell ref="AI143:AK143"/>
    <mergeCell ref="H143:M143"/>
    <mergeCell ref="AC143:AE143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1"/>
  <rowBreaks count="3" manualBreakCount="3">
    <brk id="44" max="42" man="1"/>
    <brk id="88" max="42" man="1"/>
    <brk id="130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2020-05-04T09:47:56Z</cp:lastPrinted>
  <dcterms:created xsi:type="dcterms:W3CDTF">2012-01-24T19:18:26Z</dcterms:created>
  <dcterms:modified xsi:type="dcterms:W3CDTF">2021-11-03T08:48:35Z</dcterms:modified>
  <cp:category/>
  <cp:version/>
  <cp:contentType/>
  <cp:contentStatus/>
</cp:coreProperties>
</file>